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ЭтаКнига" defaultThemeVersion="124226"/>
  <mc:AlternateContent xmlns:mc="http://schemas.openxmlformats.org/markup-compatibility/2006">
    <mc:Choice Requires="x15">
      <x15ac:absPath xmlns:x15ac="http://schemas.microsoft.com/office/spreadsheetml/2010/11/ac" url="D:\Documents\Arbeit\Installationsrohre\Kunden ab 2017\Angebot 2020\"/>
    </mc:Choice>
  </mc:AlternateContent>
  <xr:revisionPtr revIDLastSave="0" documentId="13_ncr:1_{CC421DAB-6FD3-4875-9505-999F584752F5}" xr6:coauthVersionLast="47" xr6:coauthVersionMax="47" xr10:uidLastSave="{00000000-0000-0000-0000-000000000000}"/>
  <workbookProtection workbookAlgorithmName="SHA-512" workbookHashValue="Zxk/hspx6vBE2TJvsEV7VoVD4WTZy8tsgIIiSmvlspxcG09BYfQpGKy6MUPzT/YJ0Y0+e6DoB4GdxKn6F0+XOw==" workbookSaltValue="hKmxwSRC1XiBiCS73WazwA==" workbookSpinCount="100000" lockStructure="1"/>
  <bookViews>
    <workbookView xWindow="-110" yWindow="-110" windowWidth="19420" windowHeight="10420" tabRatio="915" xr2:uid="{E2B11438-7F27-406A-A8DF-38F9B763792D}"/>
  </bookViews>
  <sheets>
    <sheet name="Formular" sheetId="6" r:id="rId1"/>
    <sheet name="Input Ввод" sheetId="3" r:id="rId2"/>
    <sheet name="Kupfer Медь" sheetId="20" r:id="rId3"/>
    <sheet name="Расчёт Sanco Wicu" sheetId="5" r:id="rId4"/>
    <sheet name="Preis Sanco Wicu" sheetId="4" r:id="rId5"/>
    <sheet name="Spez Sanco Wicu" sheetId="18" r:id="rId6"/>
    <sheet name="Расчёт TECTUBE" sheetId="13" r:id="rId7"/>
    <sheet name="Preis TECTUBE" sheetId="11" r:id="rId8"/>
    <sheet name="Spez TECTUBE" sheetId="17" r:id="rId9"/>
    <sheet name="Нагрузка на оси" sheetId="19" r:id="rId10"/>
    <sheet name="Cips Info" sheetId="14" r:id="rId11"/>
    <sheet name="SANCO" sheetId="1" r:id="rId12"/>
    <sheet name="WICU" sheetId="2" r:id="rId13"/>
    <sheet name="TECTUBE" sheetId="12" r:id="rId14"/>
    <sheet name="Лист1" sheetId="21" r:id="rId15"/>
  </sheets>
  <definedNames>
    <definedName name="_xlnm._FilterDatabase" localSheetId="4" hidden="1">'Preis Sanco Wicu'!$F$7:$F$87</definedName>
    <definedName name="_xlnm._FilterDatabase" localSheetId="7" hidden="1">'Preis TECTUBE'!$F$7:$F$99</definedName>
    <definedName name="_xlnm._FilterDatabase" localSheetId="5" hidden="1">'Spez Sanco Wicu'!$H$12:$H$86</definedName>
    <definedName name="_xlnm._FilterDatabase" localSheetId="8" hidden="1">'Spez TECTUBE'!$M$12:$M$105</definedName>
    <definedName name="_xlnm._FilterDatabase" localSheetId="3" hidden="1">'Расчёт Sanco Wicu'!$F$5:$F$84</definedName>
    <definedName name="_xlnm._FilterDatabase" localSheetId="6" hidden="1">'Расчёт TECTUBE'!$M$5:$M$105</definedName>
    <definedName name="база">'Нагрузка на оси'!$C$11</definedName>
    <definedName name="базатяг">'Нагрузка на оси'!$C$8</definedName>
    <definedName name="вес1">'Нагрузка на оси'!$C$18</definedName>
    <definedName name="вес10">'Нагрузка на оси'!$C$27</definedName>
    <definedName name="вес2">'Нагрузка на оси'!$C$19</definedName>
    <definedName name="вес3">'Нагрузка на оси'!$C$20</definedName>
    <definedName name="вес4">'Нагрузка на оси'!$C$21</definedName>
    <definedName name="вес5">'Нагрузка на оси'!$C$22</definedName>
    <definedName name="вес6">'Нагрузка на оси'!$C$23</definedName>
    <definedName name="вес7">'Нагрузка на оси'!$C$24</definedName>
    <definedName name="вес8">'Нагрузка на оси'!$C$25</definedName>
    <definedName name="вес9">'Нагрузка на оси'!$C$26</definedName>
    <definedName name="веспр">'Нагрузка на оси'!$C$10</definedName>
    <definedName name="дл1">'Нагрузка на оси'!$B$18</definedName>
    <definedName name="дл10">'Нагрузка на оси'!$B$27</definedName>
    <definedName name="дл2">'Нагрузка на оси'!$B$19</definedName>
    <definedName name="дл3">'Нагрузка на оси'!$B$20</definedName>
    <definedName name="дл4">'Нагрузка на оси'!$B$21</definedName>
    <definedName name="дл5">'Нагрузка на оси'!$B$22</definedName>
    <definedName name="дл6">'Нагрузка на оси'!$B$23</definedName>
    <definedName name="дл7">'Нагрузка на оси'!$B$24</definedName>
    <definedName name="дл8">'Нагрузка на оси'!$B$25</definedName>
    <definedName name="дл9">'Нагрузка на оси'!$B$26</definedName>
    <definedName name="длинаПП">'Нагрузка на оси'!$C$15</definedName>
    <definedName name="_xlnm.Print_Area" localSheetId="4">'Preis Sanco Wicu'!$A$1:$F$84</definedName>
    <definedName name="_xlnm.Print_Area" localSheetId="6">'Расчёт TECTUBE'!$A$1:$AG$101</definedName>
    <definedName name="осьпр">'Нагрузка на оси'!$C$12</definedName>
    <definedName name="седло">'Нагрузка на оси'!$C$7</definedName>
    <definedName name="шквзт">'Нагрузка на оси'!$C$14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M20" i="17" l="1"/>
  <c r="M22" i="17"/>
  <c r="M23" i="17"/>
  <c r="M24" i="17"/>
  <c r="M25" i="17"/>
  <c r="M26" i="17"/>
  <c r="M27" i="17"/>
  <c r="M28" i="17"/>
  <c r="M29" i="17"/>
  <c r="M30" i="17"/>
  <c r="M31" i="17"/>
  <c r="M32" i="17"/>
  <c r="M33" i="17"/>
  <c r="M34" i="17"/>
  <c r="M35" i="17"/>
  <c r="M36" i="17"/>
  <c r="M37" i="17"/>
  <c r="M38" i="17"/>
  <c r="M39" i="17"/>
  <c r="M40" i="17"/>
  <c r="M41" i="17"/>
  <c r="M42" i="17"/>
  <c r="M43" i="17"/>
  <c r="M44" i="17"/>
  <c r="M45" i="17"/>
  <c r="M46" i="17"/>
  <c r="M47" i="17"/>
  <c r="M48" i="17"/>
  <c r="M49" i="17"/>
  <c r="M50" i="17"/>
  <c r="M51" i="17"/>
  <c r="M52" i="17"/>
  <c r="M53" i="17"/>
  <c r="M54" i="17"/>
  <c r="M55" i="17"/>
  <c r="M56" i="17"/>
  <c r="M57" i="17"/>
  <c r="M58" i="17"/>
  <c r="M59" i="17"/>
  <c r="M60" i="17"/>
  <c r="M61" i="17"/>
  <c r="M62" i="17"/>
  <c r="M63" i="17"/>
  <c r="M64" i="17"/>
  <c r="M65" i="17"/>
  <c r="M66" i="17"/>
  <c r="M67" i="17"/>
  <c r="M68" i="17"/>
  <c r="M69" i="17"/>
  <c r="M70" i="17"/>
  <c r="M71" i="17"/>
  <c r="M72" i="17"/>
  <c r="M73" i="17"/>
  <c r="M74" i="17"/>
  <c r="M75" i="17"/>
  <c r="M76" i="17"/>
  <c r="M77" i="17"/>
  <c r="M78" i="17"/>
  <c r="M79" i="17"/>
  <c r="M80" i="17"/>
  <c r="M81" i="17"/>
  <c r="M82" i="17"/>
  <c r="M83" i="17"/>
  <c r="M84" i="17"/>
  <c r="M85" i="17"/>
  <c r="M86" i="17"/>
  <c r="M87" i="17"/>
  <c r="M88" i="17"/>
  <c r="M89" i="17"/>
  <c r="M90" i="17"/>
  <c r="M91" i="17"/>
  <c r="M92" i="17"/>
  <c r="M93" i="17"/>
  <c r="O57" i="13"/>
  <c r="O58" i="13"/>
  <c r="O59" i="13"/>
  <c r="O60" i="13"/>
  <c r="O61" i="13"/>
  <c r="O62" i="13"/>
  <c r="O63" i="13"/>
  <c r="O64" i="13"/>
  <c r="O56" i="13"/>
  <c r="S67" i="13" l="1"/>
  <c r="S68" i="13"/>
  <c r="S69" i="13"/>
  <c r="S70" i="13"/>
  <c r="S71" i="13"/>
  <c r="S66" i="13"/>
  <c r="O67" i="13"/>
  <c r="O68" i="13"/>
  <c r="O69" i="13"/>
  <c r="O70" i="13"/>
  <c r="O71" i="13"/>
  <c r="O66" i="13"/>
  <c r="C41" i="17" l="1"/>
  <c r="D41" i="17"/>
  <c r="E41" i="17"/>
  <c r="C42" i="17"/>
  <c r="D42" i="17"/>
  <c r="E42" i="17"/>
  <c r="C43" i="17"/>
  <c r="D43" i="17"/>
  <c r="E43" i="17"/>
  <c r="C44" i="17"/>
  <c r="D44" i="17"/>
  <c r="E44" i="17"/>
  <c r="E17" i="3"/>
  <c r="C7" i="20"/>
  <c r="I7" i="20" s="1"/>
  <c r="G18" i="20" l="1"/>
  <c r="A18" i="20"/>
  <c r="G5" i="20"/>
  <c r="G3" i="20"/>
  <c r="C14" i="17"/>
  <c r="D14" i="17"/>
  <c r="E14" i="17"/>
  <c r="C15" i="17"/>
  <c r="D15" i="17"/>
  <c r="E15" i="17"/>
  <c r="C16" i="17"/>
  <c r="D16" i="17"/>
  <c r="E16" i="17"/>
  <c r="C17" i="17"/>
  <c r="D17" i="17"/>
  <c r="E17" i="17"/>
  <c r="C18" i="17"/>
  <c r="D18" i="17"/>
  <c r="E18" i="17"/>
  <c r="C19" i="17"/>
  <c r="D19" i="17"/>
  <c r="E19" i="17"/>
  <c r="C20" i="17"/>
  <c r="D20" i="17"/>
  <c r="E20" i="17"/>
  <c r="C21" i="17"/>
  <c r="D21" i="17"/>
  <c r="E21" i="17"/>
  <c r="C22" i="17"/>
  <c r="D22" i="17"/>
  <c r="E22" i="17"/>
  <c r="C23" i="17"/>
  <c r="D23" i="17"/>
  <c r="E23" i="17"/>
  <c r="C24" i="17"/>
  <c r="D24" i="17"/>
  <c r="E24" i="17"/>
  <c r="C25" i="17"/>
  <c r="D25" i="17"/>
  <c r="E25" i="17"/>
  <c r="C26" i="17"/>
  <c r="D26" i="17"/>
  <c r="E26" i="17"/>
  <c r="C27" i="17"/>
  <c r="D27" i="17"/>
  <c r="E27" i="17"/>
  <c r="C28" i="17"/>
  <c r="D28" i="17"/>
  <c r="E28" i="17"/>
  <c r="C29" i="17"/>
  <c r="D29" i="17"/>
  <c r="E29" i="17"/>
  <c r="C30" i="17"/>
  <c r="D30" i="17"/>
  <c r="E30" i="17"/>
  <c r="C31" i="17"/>
  <c r="D31" i="17"/>
  <c r="E31" i="17"/>
  <c r="C32" i="17"/>
  <c r="D32" i="17"/>
  <c r="E32" i="17"/>
  <c r="C33" i="17"/>
  <c r="D33" i="17"/>
  <c r="E33" i="17"/>
  <c r="C34" i="17"/>
  <c r="D34" i="17"/>
  <c r="E34" i="17"/>
  <c r="C35" i="17"/>
  <c r="D35" i="17"/>
  <c r="E35" i="17"/>
  <c r="C36" i="17"/>
  <c r="D36" i="17"/>
  <c r="E36" i="17"/>
  <c r="C37" i="17"/>
  <c r="D37" i="17"/>
  <c r="E37" i="17"/>
  <c r="C38" i="17"/>
  <c r="D38" i="17"/>
  <c r="E38" i="17"/>
  <c r="C39" i="17"/>
  <c r="D39" i="17"/>
  <c r="E39" i="17"/>
  <c r="C40" i="17"/>
  <c r="D40" i="17"/>
  <c r="E40" i="17"/>
  <c r="C45" i="17"/>
  <c r="D45" i="17"/>
  <c r="E45" i="17"/>
  <c r="C46" i="17"/>
  <c r="D46" i="17"/>
  <c r="E46" i="17"/>
  <c r="C47" i="17"/>
  <c r="D47" i="17"/>
  <c r="E47" i="17"/>
  <c r="C48" i="17"/>
  <c r="D48" i="17"/>
  <c r="E48" i="17"/>
  <c r="C49" i="17"/>
  <c r="D49" i="17"/>
  <c r="E49" i="17"/>
  <c r="C50" i="17"/>
  <c r="D50" i="17"/>
  <c r="E50" i="17"/>
  <c r="C51" i="17"/>
  <c r="D51" i="17"/>
  <c r="E51" i="17"/>
  <c r="C52" i="17"/>
  <c r="D52" i="17"/>
  <c r="E52" i="17"/>
  <c r="C53" i="17"/>
  <c r="D53" i="17"/>
  <c r="E53" i="17"/>
  <c r="C54" i="17"/>
  <c r="D54" i="17"/>
  <c r="E54" i="17"/>
  <c r="C55" i="17"/>
  <c r="D55" i="17"/>
  <c r="E55" i="17"/>
  <c r="C56" i="17"/>
  <c r="D56" i="17"/>
  <c r="E56" i="17"/>
  <c r="C57" i="17"/>
  <c r="D57" i="17"/>
  <c r="E57" i="17"/>
  <c r="C58" i="17"/>
  <c r="D58" i="17"/>
  <c r="E58" i="17"/>
  <c r="C59" i="17"/>
  <c r="D59" i="17"/>
  <c r="E59" i="17"/>
  <c r="C60" i="17"/>
  <c r="D60" i="17"/>
  <c r="E60" i="17"/>
  <c r="C61" i="17"/>
  <c r="D61" i="17"/>
  <c r="E61" i="17"/>
  <c r="C62" i="17"/>
  <c r="D62" i="17"/>
  <c r="E62" i="17"/>
  <c r="C63" i="17"/>
  <c r="D63" i="17"/>
  <c r="E63" i="17"/>
  <c r="C64" i="17"/>
  <c r="D64" i="17"/>
  <c r="E64" i="17"/>
  <c r="C65" i="17"/>
  <c r="D65" i="17"/>
  <c r="E65" i="17"/>
  <c r="C66" i="17"/>
  <c r="D66" i="17"/>
  <c r="E66" i="17"/>
  <c r="C67" i="17"/>
  <c r="D67" i="17"/>
  <c r="E67" i="17"/>
  <c r="C68" i="17"/>
  <c r="D68" i="17"/>
  <c r="E68" i="17"/>
  <c r="C69" i="17"/>
  <c r="D69" i="17"/>
  <c r="E69" i="17"/>
  <c r="C70" i="17"/>
  <c r="D70" i="17"/>
  <c r="E70" i="17"/>
  <c r="C71" i="17"/>
  <c r="D71" i="17"/>
  <c r="E71" i="17"/>
  <c r="C72" i="17"/>
  <c r="D72" i="17"/>
  <c r="E72" i="17"/>
  <c r="C73" i="17"/>
  <c r="D73" i="17"/>
  <c r="E73" i="17"/>
  <c r="C74" i="17"/>
  <c r="D74" i="17"/>
  <c r="E74" i="17"/>
  <c r="C75" i="17"/>
  <c r="D75" i="17"/>
  <c r="E75" i="17"/>
  <c r="C76" i="17"/>
  <c r="D76" i="17"/>
  <c r="E76" i="17"/>
  <c r="C77" i="17"/>
  <c r="D77" i="17"/>
  <c r="E77" i="17"/>
  <c r="C78" i="17"/>
  <c r="D78" i="17"/>
  <c r="E78" i="17"/>
  <c r="C79" i="17"/>
  <c r="D79" i="17"/>
  <c r="E79" i="17"/>
  <c r="C80" i="17"/>
  <c r="D80" i="17"/>
  <c r="E80" i="17"/>
  <c r="C81" i="17"/>
  <c r="D81" i="17"/>
  <c r="E81" i="17"/>
  <c r="C82" i="17"/>
  <c r="D82" i="17"/>
  <c r="E82" i="17"/>
  <c r="C83" i="17"/>
  <c r="D83" i="17"/>
  <c r="E83" i="17"/>
  <c r="C84" i="17"/>
  <c r="D84" i="17"/>
  <c r="E84" i="17"/>
  <c r="C85" i="17"/>
  <c r="D85" i="17"/>
  <c r="E85" i="17"/>
  <c r="C86" i="17"/>
  <c r="D86" i="17"/>
  <c r="E86" i="17"/>
  <c r="C87" i="17"/>
  <c r="D87" i="17"/>
  <c r="E87" i="17"/>
  <c r="C88" i="17"/>
  <c r="D88" i="17"/>
  <c r="E88" i="17"/>
  <c r="C89" i="17"/>
  <c r="D89" i="17"/>
  <c r="E89" i="17"/>
  <c r="C90" i="17"/>
  <c r="D90" i="17"/>
  <c r="E90" i="17"/>
  <c r="C91" i="17"/>
  <c r="D91" i="17"/>
  <c r="E91" i="17"/>
  <c r="C92" i="17"/>
  <c r="D92" i="17"/>
  <c r="E92" i="17"/>
  <c r="C93" i="17"/>
  <c r="D93" i="17"/>
  <c r="E93" i="17"/>
  <c r="C94" i="17"/>
  <c r="D94" i="17"/>
  <c r="E94" i="17"/>
  <c r="D13" i="17"/>
  <c r="E13" i="17"/>
  <c r="C13" i="17"/>
  <c r="Y47" i="13"/>
  <c r="U47" i="13" s="1"/>
  <c r="V47" i="13" s="1"/>
  <c r="E81" i="11"/>
  <c r="E74" i="11"/>
  <c r="E63" i="11"/>
  <c r="E53" i="11"/>
  <c r="E42" i="11"/>
  <c r="E26" i="11"/>
  <c r="B8" i="13"/>
  <c r="B15" i="17" s="1"/>
  <c r="A9" i="13"/>
  <c r="A16" i="17" s="1"/>
  <c r="B14" i="13"/>
  <c r="B21" i="17" s="1"/>
  <c r="A20" i="13"/>
  <c r="A27" i="17" s="1"/>
  <c r="A21" i="13"/>
  <c r="A28" i="17" s="1"/>
  <c r="B32" i="13"/>
  <c r="B39" i="17" s="1"/>
  <c r="A33" i="13"/>
  <c r="A40" i="17" s="1"/>
  <c r="B38" i="13"/>
  <c r="B45" i="17" s="1"/>
  <c r="A44" i="13"/>
  <c r="A51" i="17" s="1"/>
  <c r="A45" i="13"/>
  <c r="A52" i="17" s="1"/>
  <c r="E17" i="11"/>
  <c r="E8" i="11"/>
  <c r="D8" i="11"/>
  <c r="E18" i="3"/>
  <c r="D26" i="11" s="1"/>
  <c r="E19" i="3"/>
  <c r="D42" i="11" s="1"/>
  <c r="E20" i="3"/>
  <c r="D53" i="11" s="1"/>
  <c r="E21" i="3"/>
  <c r="D63" i="11" s="1"/>
  <c r="E22" i="3"/>
  <c r="D74" i="11" s="1"/>
  <c r="E23" i="3"/>
  <c r="D81" i="11" s="1"/>
  <c r="D17" i="11"/>
  <c r="C17" i="3"/>
  <c r="C18" i="3" s="1"/>
  <c r="B17" i="3"/>
  <c r="B18" i="3" s="1"/>
  <c r="B19" i="3" s="1"/>
  <c r="B20" i="3" s="1"/>
  <c r="B21" i="3" s="1"/>
  <c r="B22" i="3" s="1"/>
  <c r="B23" i="3" s="1"/>
  <c r="B10" i="11"/>
  <c r="B7" i="13" s="1"/>
  <c r="B14" i="17" s="1"/>
  <c r="B11" i="11"/>
  <c r="B12" i="11"/>
  <c r="B9" i="13" s="1"/>
  <c r="B16" i="17" s="1"/>
  <c r="B13" i="11"/>
  <c r="B10" i="13" s="1"/>
  <c r="B17" i="17" s="1"/>
  <c r="B14" i="11"/>
  <c r="B11" i="13" s="1"/>
  <c r="B18" i="17" s="1"/>
  <c r="B15" i="11"/>
  <c r="B12" i="13" s="1"/>
  <c r="B19" i="17" s="1"/>
  <c r="B16" i="11"/>
  <c r="B13" i="13" s="1"/>
  <c r="B20" i="17" s="1"/>
  <c r="B18" i="11"/>
  <c r="B19" i="11"/>
  <c r="B15" i="13" s="1"/>
  <c r="B22" i="17" s="1"/>
  <c r="B20" i="11"/>
  <c r="B16" i="13" s="1"/>
  <c r="B23" i="17" s="1"/>
  <c r="B21" i="11"/>
  <c r="B17" i="13" s="1"/>
  <c r="B24" i="17" s="1"/>
  <c r="B22" i="11"/>
  <c r="B18" i="13" s="1"/>
  <c r="B25" i="17" s="1"/>
  <c r="B23" i="11"/>
  <c r="B19" i="13" s="1"/>
  <c r="B26" i="17" s="1"/>
  <c r="B24" i="11"/>
  <c r="B20" i="13" s="1"/>
  <c r="B27" i="17" s="1"/>
  <c r="B25" i="11"/>
  <c r="B21" i="13" s="1"/>
  <c r="B28" i="17" s="1"/>
  <c r="B27" i="11"/>
  <c r="B22" i="13" s="1"/>
  <c r="B29" i="17" s="1"/>
  <c r="B28" i="11"/>
  <c r="B23" i="13" s="1"/>
  <c r="B30" i="17" s="1"/>
  <c r="B29" i="11"/>
  <c r="B24" i="13" s="1"/>
  <c r="B31" i="17" s="1"/>
  <c r="B30" i="11"/>
  <c r="B25" i="13" s="1"/>
  <c r="B32" i="17" s="1"/>
  <c r="B31" i="11"/>
  <c r="B26" i="13" s="1"/>
  <c r="B33" i="17" s="1"/>
  <c r="B32" i="11"/>
  <c r="B27" i="13" s="1"/>
  <c r="B34" i="17" s="1"/>
  <c r="B33" i="11"/>
  <c r="B28" i="13" s="1"/>
  <c r="B35" i="17" s="1"/>
  <c r="B34" i="11"/>
  <c r="B29" i="13" s="1"/>
  <c r="B36" i="17" s="1"/>
  <c r="B35" i="11"/>
  <c r="B30" i="13" s="1"/>
  <c r="B37" i="17" s="1"/>
  <c r="B36" i="11"/>
  <c r="B31" i="13" s="1"/>
  <c r="B38" i="17" s="1"/>
  <c r="B37" i="11"/>
  <c r="B38" i="11"/>
  <c r="B33" i="13" s="1"/>
  <c r="B40" i="17" s="1"/>
  <c r="B39" i="11"/>
  <c r="B34" i="13" s="1"/>
  <c r="B41" i="17" s="1"/>
  <c r="B40" i="11"/>
  <c r="B35" i="13" s="1"/>
  <c r="B42" i="17" s="1"/>
  <c r="B41" i="11"/>
  <c r="B36" i="13" s="1"/>
  <c r="B43" i="17" s="1"/>
  <c r="B43" i="11"/>
  <c r="B37" i="13" s="1"/>
  <c r="B44" i="17" s="1"/>
  <c r="B44" i="11"/>
  <c r="B45" i="11"/>
  <c r="B39" i="13" s="1"/>
  <c r="B46" i="17" s="1"/>
  <c r="B46" i="11"/>
  <c r="B40" i="13" s="1"/>
  <c r="B47" i="17" s="1"/>
  <c r="B47" i="11"/>
  <c r="B41" i="13" s="1"/>
  <c r="B48" i="17" s="1"/>
  <c r="B48" i="11"/>
  <c r="B42" i="13" s="1"/>
  <c r="B49" i="17" s="1"/>
  <c r="B49" i="11"/>
  <c r="B43" i="13" s="1"/>
  <c r="B50" i="17" s="1"/>
  <c r="B50" i="11"/>
  <c r="B44" i="13" s="1"/>
  <c r="B51" i="17" s="1"/>
  <c r="B51" i="11"/>
  <c r="B45" i="13" s="1"/>
  <c r="B52" i="17" s="1"/>
  <c r="B52" i="11"/>
  <c r="B46" i="13" s="1"/>
  <c r="B53" i="17" s="1"/>
  <c r="B54" i="11"/>
  <c r="B47" i="13" s="1"/>
  <c r="B54" i="17" s="1"/>
  <c r="B55" i="11"/>
  <c r="B48" i="13" s="1"/>
  <c r="B55" i="17" s="1"/>
  <c r="B56" i="11"/>
  <c r="B49" i="13" s="1"/>
  <c r="B56" i="17" s="1"/>
  <c r="B57" i="11"/>
  <c r="B50" i="13" s="1"/>
  <c r="B57" i="17" s="1"/>
  <c r="B58" i="11"/>
  <c r="B51" i="13" s="1"/>
  <c r="B58" i="17" s="1"/>
  <c r="B59" i="11"/>
  <c r="B52" i="13" s="1"/>
  <c r="B59" i="17" s="1"/>
  <c r="B60" i="11"/>
  <c r="B53" i="13" s="1"/>
  <c r="B60" i="17" s="1"/>
  <c r="B61" i="11"/>
  <c r="B54" i="13" s="1"/>
  <c r="B61" i="17" s="1"/>
  <c r="B62" i="11"/>
  <c r="B55" i="13" s="1"/>
  <c r="B62" i="17" s="1"/>
  <c r="B64" i="11"/>
  <c r="B56" i="13" s="1"/>
  <c r="B63" i="17" s="1"/>
  <c r="B65" i="11"/>
  <c r="B57" i="13" s="1"/>
  <c r="B64" i="17" s="1"/>
  <c r="B66" i="11"/>
  <c r="B58" i="13" s="1"/>
  <c r="B65" i="17" s="1"/>
  <c r="B67" i="11"/>
  <c r="B59" i="13" s="1"/>
  <c r="B66" i="17" s="1"/>
  <c r="B68" i="11"/>
  <c r="B60" i="13" s="1"/>
  <c r="B67" i="17" s="1"/>
  <c r="B69" i="11"/>
  <c r="B61" i="13" s="1"/>
  <c r="B68" i="17" s="1"/>
  <c r="B70" i="11"/>
  <c r="B62" i="13" s="1"/>
  <c r="B69" i="17" s="1"/>
  <c r="B71" i="11"/>
  <c r="B63" i="13" s="1"/>
  <c r="B70" i="17" s="1"/>
  <c r="B72" i="11"/>
  <c r="B64" i="13" s="1"/>
  <c r="B71" i="17" s="1"/>
  <c r="B73" i="11"/>
  <c r="B65" i="13" s="1"/>
  <c r="B72" i="17" s="1"/>
  <c r="B75" i="11"/>
  <c r="B66" i="13" s="1"/>
  <c r="B73" i="17" s="1"/>
  <c r="B76" i="11"/>
  <c r="B67" i="13" s="1"/>
  <c r="B74" i="17" s="1"/>
  <c r="B77" i="11"/>
  <c r="B68" i="13" s="1"/>
  <c r="B75" i="17" s="1"/>
  <c r="B78" i="11"/>
  <c r="B69" i="13" s="1"/>
  <c r="B76" i="17" s="1"/>
  <c r="B79" i="11"/>
  <c r="B70" i="13" s="1"/>
  <c r="B77" i="17" s="1"/>
  <c r="B80" i="11"/>
  <c r="B71" i="13" s="1"/>
  <c r="B78" i="17" s="1"/>
  <c r="B82" i="11"/>
  <c r="B72" i="13" s="1"/>
  <c r="B79" i="17" s="1"/>
  <c r="B83" i="11"/>
  <c r="B73" i="13" s="1"/>
  <c r="B80" i="17" s="1"/>
  <c r="B84" i="11"/>
  <c r="B74" i="13" s="1"/>
  <c r="B81" i="17" s="1"/>
  <c r="B85" i="11"/>
  <c r="B75" i="13" s="1"/>
  <c r="B82" i="17" s="1"/>
  <c r="B86" i="11"/>
  <c r="B76" i="13" s="1"/>
  <c r="B83" i="17" s="1"/>
  <c r="B87" i="11"/>
  <c r="B77" i="13" s="1"/>
  <c r="B84" i="17" s="1"/>
  <c r="B88" i="11"/>
  <c r="B78" i="13" s="1"/>
  <c r="B85" i="17" s="1"/>
  <c r="B89" i="11"/>
  <c r="B79" i="13" s="1"/>
  <c r="B86" i="17" s="1"/>
  <c r="B90" i="11"/>
  <c r="B80" i="13" s="1"/>
  <c r="B87" i="17" s="1"/>
  <c r="B91" i="11"/>
  <c r="B81" i="13" s="1"/>
  <c r="B88" i="17" s="1"/>
  <c r="B92" i="11"/>
  <c r="B82" i="13" s="1"/>
  <c r="B89" i="17" s="1"/>
  <c r="B93" i="11"/>
  <c r="B83" i="13" s="1"/>
  <c r="B90" i="17" s="1"/>
  <c r="B94" i="11"/>
  <c r="B84" i="13" s="1"/>
  <c r="B91" i="17" s="1"/>
  <c r="B95" i="11"/>
  <c r="B85" i="13" s="1"/>
  <c r="B92" i="17" s="1"/>
  <c r="B96" i="11"/>
  <c r="B86" i="13" s="1"/>
  <c r="B93" i="17" s="1"/>
  <c r="B97" i="11"/>
  <c r="B87" i="13" s="1"/>
  <c r="B94" i="17" s="1"/>
  <c r="B9" i="11"/>
  <c r="B6" i="13" s="1"/>
  <c r="B13" i="17" s="1"/>
  <c r="A10" i="11"/>
  <c r="A7" i="13" s="1"/>
  <c r="A14" i="17" s="1"/>
  <c r="A11" i="11"/>
  <c r="A8" i="13" s="1"/>
  <c r="A15" i="17" s="1"/>
  <c r="A12" i="11"/>
  <c r="A13" i="11"/>
  <c r="A10" i="13" s="1"/>
  <c r="A17" i="17" s="1"/>
  <c r="A14" i="11"/>
  <c r="A11" i="13" s="1"/>
  <c r="A18" i="17" s="1"/>
  <c r="A15" i="11"/>
  <c r="A12" i="13" s="1"/>
  <c r="A19" i="17" s="1"/>
  <c r="A16" i="11"/>
  <c r="A13" i="13" s="1"/>
  <c r="A20" i="17" s="1"/>
  <c r="A18" i="11"/>
  <c r="A14" i="13" s="1"/>
  <c r="A21" i="17" s="1"/>
  <c r="A19" i="11"/>
  <c r="A15" i="13" s="1"/>
  <c r="A22" i="17" s="1"/>
  <c r="A20" i="11"/>
  <c r="A16" i="13" s="1"/>
  <c r="A23" i="17" s="1"/>
  <c r="A21" i="11"/>
  <c r="A17" i="13" s="1"/>
  <c r="A24" i="17" s="1"/>
  <c r="A22" i="11"/>
  <c r="A18" i="13" s="1"/>
  <c r="A25" i="17" s="1"/>
  <c r="A23" i="11"/>
  <c r="A19" i="13" s="1"/>
  <c r="A26" i="17" s="1"/>
  <c r="A24" i="11"/>
  <c r="A25" i="11"/>
  <c r="A27" i="11"/>
  <c r="A22" i="13" s="1"/>
  <c r="A29" i="17" s="1"/>
  <c r="A28" i="11"/>
  <c r="A23" i="13" s="1"/>
  <c r="A30" i="17" s="1"/>
  <c r="A29" i="11"/>
  <c r="A24" i="13" s="1"/>
  <c r="A31" i="17" s="1"/>
  <c r="A30" i="11"/>
  <c r="A25" i="13" s="1"/>
  <c r="A32" i="17" s="1"/>
  <c r="A31" i="11"/>
  <c r="A26" i="13" s="1"/>
  <c r="A33" i="17" s="1"/>
  <c r="A32" i="11"/>
  <c r="A27" i="13" s="1"/>
  <c r="A34" i="17" s="1"/>
  <c r="A33" i="11"/>
  <c r="A28" i="13" s="1"/>
  <c r="A35" i="17" s="1"/>
  <c r="A34" i="11"/>
  <c r="A29" i="13" s="1"/>
  <c r="A36" i="17" s="1"/>
  <c r="A35" i="11"/>
  <c r="A30" i="13" s="1"/>
  <c r="A37" i="17" s="1"/>
  <c r="A36" i="11"/>
  <c r="A31" i="13" s="1"/>
  <c r="A38" i="17" s="1"/>
  <c r="A37" i="11"/>
  <c r="A32" i="13" s="1"/>
  <c r="A39" i="17" s="1"/>
  <c r="A38" i="11"/>
  <c r="A39" i="11"/>
  <c r="A34" i="13" s="1"/>
  <c r="A41" i="17" s="1"/>
  <c r="A40" i="11"/>
  <c r="A35" i="13" s="1"/>
  <c r="A42" i="17" s="1"/>
  <c r="A41" i="11"/>
  <c r="A36" i="13" s="1"/>
  <c r="A43" i="17" s="1"/>
  <c r="A43" i="11"/>
  <c r="A37" i="13" s="1"/>
  <c r="A44" i="17" s="1"/>
  <c r="A44" i="11"/>
  <c r="A38" i="13" s="1"/>
  <c r="A45" i="17" s="1"/>
  <c r="A45" i="11"/>
  <c r="A39" i="13" s="1"/>
  <c r="A46" i="17" s="1"/>
  <c r="A46" i="11"/>
  <c r="A40" i="13" s="1"/>
  <c r="A47" i="17" s="1"/>
  <c r="A47" i="11"/>
  <c r="A41" i="13" s="1"/>
  <c r="A48" i="17" s="1"/>
  <c r="A48" i="11"/>
  <c r="A42" i="13" s="1"/>
  <c r="A49" i="17" s="1"/>
  <c r="A49" i="11"/>
  <c r="A43" i="13" s="1"/>
  <c r="A50" i="17" s="1"/>
  <c r="A50" i="11"/>
  <c r="A51" i="11"/>
  <c r="A52" i="11"/>
  <c r="A46" i="13" s="1"/>
  <c r="A53" i="17" s="1"/>
  <c r="A54" i="11"/>
  <c r="A47" i="13" s="1"/>
  <c r="A54" i="17" s="1"/>
  <c r="A55" i="11"/>
  <c r="A48" i="13" s="1"/>
  <c r="A55" i="17" s="1"/>
  <c r="A56" i="11"/>
  <c r="A49" i="13" s="1"/>
  <c r="A56" i="17" s="1"/>
  <c r="A57" i="11"/>
  <c r="A50" i="13" s="1"/>
  <c r="A57" i="17" s="1"/>
  <c r="A58" i="11"/>
  <c r="A51" i="13" s="1"/>
  <c r="A58" i="17" s="1"/>
  <c r="A59" i="11"/>
  <c r="A52" i="13" s="1"/>
  <c r="A59" i="17" s="1"/>
  <c r="A60" i="11"/>
  <c r="A53" i="13" s="1"/>
  <c r="A60" i="17" s="1"/>
  <c r="A61" i="11"/>
  <c r="A54" i="13" s="1"/>
  <c r="A61" i="17" s="1"/>
  <c r="A62" i="11"/>
  <c r="A55" i="13" s="1"/>
  <c r="A62" i="17" s="1"/>
  <c r="A64" i="11"/>
  <c r="A56" i="13" s="1"/>
  <c r="A63" i="17" s="1"/>
  <c r="A65" i="11"/>
  <c r="A57" i="13" s="1"/>
  <c r="A64" i="17" s="1"/>
  <c r="A66" i="11"/>
  <c r="A58" i="13" s="1"/>
  <c r="A65" i="17" s="1"/>
  <c r="A67" i="11"/>
  <c r="A59" i="13" s="1"/>
  <c r="A66" i="17" s="1"/>
  <c r="A68" i="11"/>
  <c r="A60" i="13" s="1"/>
  <c r="A67" i="17" s="1"/>
  <c r="A69" i="11"/>
  <c r="A61" i="13" s="1"/>
  <c r="A68" i="17" s="1"/>
  <c r="A70" i="11"/>
  <c r="A62" i="13" s="1"/>
  <c r="A69" i="17" s="1"/>
  <c r="A71" i="11"/>
  <c r="A63" i="13" s="1"/>
  <c r="A70" i="17" s="1"/>
  <c r="A72" i="11"/>
  <c r="A64" i="13" s="1"/>
  <c r="A71" i="17" s="1"/>
  <c r="A73" i="11"/>
  <c r="A65" i="13" s="1"/>
  <c r="A72" i="17" s="1"/>
  <c r="A75" i="11"/>
  <c r="A66" i="13" s="1"/>
  <c r="A73" i="17" s="1"/>
  <c r="A76" i="11"/>
  <c r="A67" i="13" s="1"/>
  <c r="A74" i="17" s="1"/>
  <c r="A77" i="11"/>
  <c r="A68" i="13" s="1"/>
  <c r="A75" i="17" s="1"/>
  <c r="A78" i="11"/>
  <c r="A69" i="13" s="1"/>
  <c r="A76" i="17" s="1"/>
  <c r="A79" i="11"/>
  <c r="A70" i="13" s="1"/>
  <c r="A77" i="17" s="1"/>
  <c r="A80" i="11"/>
  <c r="A71" i="13" s="1"/>
  <c r="A78" i="17" s="1"/>
  <c r="A82" i="11"/>
  <c r="A72" i="13" s="1"/>
  <c r="A79" i="17" s="1"/>
  <c r="A83" i="11"/>
  <c r="A73" i="13" s="1"/>
  <c r="A80" i="17" s="1"/>
  <c r="A84" i="11"/>
  <c r="A74" i="13" s="1"/>
  <c r="A81" i="17" s="1"/>
  <c r="A85" i="11"/>
  <c r="A75" i="13" s="1"/>
  <c r="A82" i="17" s="1"/>
  <c r="A86" i="11"/>
  <c r="A76" i="13" s="1"/>
  <c r="A83" i="17" s="1"/>
  <c r="A87" i="11"/>
  <c r="A77" i="13" s="1"/>
  <c r="A84" i="17" s="1"/>
  <c r="A88" i="11"/>
  <c r="A78" i="13" s="1"/>
  <c r="A85" i="17" s="1"/>
  <c r="A89" i="11"/>
  <c r="A79" i="13" s="1"/>
  <c r="A86" i="17" s="1"/>
  <c r="A90" i="11"/>
  <c r="A80" i="13" s="1"/>
  <c r="A87" i="17" s="1"/>
  <c r="A91" i="11"/>
  <c r="A81" i="13" s="1"/>
  <c r="A88" i="17" s="1"/>
  <c r="A92" i="11"/>
  <c r="A82" i="13" s="1"/>
  <c r="A89" i="17" s="1"/>
  <c r="A93" i="11"/>
  <c r="A83" i="13" s="1"/>
  <c r="A90" i="17" s="1"/>
  <c r="A94" i="11"/>
  <c r="A84" i="13" s="1"/>
  <c r="A91" i="17" s="1"/>
  <c r="A95" i="11"/>
  <c r="A85" i="13" s="1"/>
  <c r="A92" i="17" s="1"/>
  <c r="A96" i="11"/>
  <c r="A86" i="13" s="1"/>
  <c r="A93" i="17" s="1"/>
  <c r="A97" i="11"/>
  <c r="A87" i="13" s="1"/>
  <c r="A94" i="17" s="1"/>
  <c r="A9" i="11"/>
  <c r="B13" i="3"/>
  <c r="D9" i="3"/>
  <c r="G3" i="18"/>
  <c r="H3" i="17"/>
  <c r="A95" i="17"/>
  <c r="A77" i="18"/>
  <c r="F3" i="17"/>
  <c r="F3" i="18"/>
  <c r="D16" i="1"/>
  <c r="E16" i="1"/>
  <c r="F16" i="1"/>
  <c r="G16" i="1"/>
  <c r="H16" i="1"/>
  <c r="I16" i="1"/>
  <c r="J16" i="1"/>
  <c r="K16" i="1"/>
  <c r="L16" i="1"/>
  <c r="M16" i="1"/>
  <c r="N16" i="1"/>
  <c r="O16" i="1"/>
  <c r="P16" i="1"/>
  <c r="Q16" i="1"/>
  <c r="R16" i="1"/>
  <c r="S16" i="1"/>
  <c r="T16" i="1"/>
  <c r="U16" i="1"/>
  <c r="V16" i="1"/>
  <c r="W16" i="1"/>
  <c r="X16" i="1"/>
  <c r="Y16" i="1"/>
  <c r="Z16" i="1"/>
  <c r="AA16" i="1"/>
  <c r="AB16" i="1"/>
  <c r="AC16" i="1"/>
  <c r="AD16" i="1"/>
  <c r="AE16" i="1"/>
  <c r="AF16" i="1"/>
  <c r="AG16" i="1"/>
  <c r="AH16" i="1"/>
  <c r="AI16" i="1"/>
  <c r="AJ16" i="1"/>
  <c r="AK16" i="1"/>
  <c r="AL16" i="1"/>
  <c r="AM16" i="1"/>
  <c r="AN16" i="1"/>
  <c r="AO16" i="1"/>
  <c r="AP16" i="1"/>
  <c r="AQ16" i="1"/>
  <c r="AR16" i="1"/>
  <c r="AS16" i="1"/>
  <c r="AT16" i="1"/>
  <c r="AU16" i="1"/>
  <c r="AV16" i="1"/>
  <c r="AW16" i="1"/>
  <c r="AX16" i="1"/>
  <c r="AY16" i="1"/>
  <c r="AZ16" i="1"/>
  <c r="BA16" i="1"/>
  <c r="BB16" i="1"/>
  <c r="BC16" i="1"/>
  <c r="BD16" i="1"/>
  <c r="BE16" i="1"/>
  <c r="BF16" i="1"/>
  <c r="BG16" i="1"/>
  <c r="BH16" i="1"/>
  <c r="BI16" i="1"/>
  <c r="BJ16" i="1"/>
  <c r="BK16" i="1"/>
  <c r="BL16" i="1"/>
  <c r="BM16" i="1"/>
  <c r="BN16" i="1"/>
  <c r="BO16" i="1"/>
  <c r="BP16" i="1"/>
  <c r="BQ16" i="1"/>
  <c r="BR16" i="1"/>
  <c r="BS16" i="1"/>
  <c r="BT16" i="1"/>
  <c r="BU16" i="1"/>
  <c r="BV16" i="1"/>
  <c r="BW16" i="1"/>
  <c r="BX16" i="1"/>
  <c r="BY16" i="1"/>
  <c r="BZ16" i="1"/>
  <c r="CA16" i="1"/>
  <c r="CB16" i="1"/>
  <c r="CC16" i="1"/>
  <c r="CD16" i="1"/>
  <c r="CE16" i="1"/>
  <c r="CF16" i="1"/>
  <c r="CG16" i="1"/>
  <c r="CH16" i="1"/>
  <c r="CI16" i="1"/>
  <c r="CJ16" i="1"/>
  <c r="CK16" i="1"/>
  <c r="CL16" i="1"/>
  <c r="CM16" i="1"/>
  <c r="CN16" i="1"/>
  <c r="CO16" i="1"/>
  <c r="CP16" i="1"/>
  <c r="CQ16" i="1"/>
  <c r="CR16" i="1"/>
  <c r="CS16" i="1"/>
  <c r="CT16" i="1"/>
  <c r="CU16" i="1"/>
  <c r="CV16" i="1"/>
  <c r="CW16" i="1"/>
  <c r="CX16" i="1"/>
  <c r="CY16" i="1"/>
  <c r="CZ16" i="1"/>
  <c r="DA16" i="1"/>
  <c r="DB16" i="1"/>
  <c r="DC16" i="1"/>
  <c r="DD16" i="1"/>
  <c r="DE16" i="1"/>
  <c r="DF16" i="1"/>
  <c r="DG16" i="1"/>
  <c r="DH16" i="1"/>
  <c r="DI16" i="1"/>
  <c r="DJ16" i="1"/>
  <c r="DK16" i="1"/>
  <c r="DL16" i="1"/>
  <c r="DM16" i="1"/>
  <c r="DN16" i="1"/>
  <c r="DO16" i="1"/>
  <c r="DP16" i="1"/>
  <c r="DQ16" i="1"/>
  <c r="DR16" i="1"/>
  <c r="DS16" i="1"/>
  <c r="DT16" i="1"/>
  <c r="DU16" i="1"/>
  <c r="DV16" i="1"/>
  <c r="DW16" i="1"/>
  <c r="DX16" i="1"/>
  <c r="DY16" i="1"/>
  <c r="DZ16" i="1"/>
  <c r="EA16" i="1"/>
  <c r="EB16" i="1"/>
  <c r="EC16" i="1"/>
  <c r="ED16" i="1"/>
  <c r="EE16" i="1"/>
  <c r="EF16" i="1"/>
  <c r="EG16" i="1"/>
  <c r="EH16" i="1"/>
  <c r="EI16" i="1"/>
  <c r="EJ16" i="1"/>
  <c r="EK16" i="1"/>
  <c r="EL16" i="1"/>
  <c r="EM16" i="1"/>
  <c r="EN16" i="1"/>
  <c r="EO16" i="1"/>
  <c r="EP16" i="1"/>
  <c r="EQ16" i="1"/>
  <c r="ER16" i="1"/>
  <c r="ES16" i="1"/>
  <c r="ET16" i="1"/>
  <c r="EU16" i="1"/>
  <c r="EV16" i="1"/>
  <c r="EW16" i="1"/>
  <c r="C16" i="1"/>
  <c r="D14" i="1"/>
  <c r="E14" i="1"/>
  <c r="F14" i="1"/>
  <c r="G14" i="1"/>
  <c r="H14" i="1"/>
  <c r="I14" i="1"/>
  <c r="J14" i="1"/>
  <c r="K14" i="1"/>
  <c r="L14" i="1"/>
  <c r="M14" i="1"/>
  <c r="N14" i="1"/>
  <c r="O14" i="1"/>
  <c r="P14" i="1"/>
  <c r="Q14" i="1"/>
  <c r="R14" i="1"/>
  <c r="S14" i="1"/>
  <c r="T14" i="1"/>
  <c r="U14" i="1"/>
  <c r="V14" i="1"/>
  <c r="W14" i="1"/>
  <c r="X14" i="1"/>
  <c r="Y14" i="1"/>
  <c r="Z14" i="1"/>
  <c r="AA14" i="1"/>
  <c r="AB14" i="1"/>
  <c r="AC14" i="1"/>
  <c r="AD14" i="1"/>
  <c r="AE14" i="1"/>
  <c r="AF14" i="1"/>
  <c r="AG14" i="1"/>
  <c r="AH14" i="1"/>
  <c r="AI14" i="1"/>
  <c r="AJ14" i="1"/>
  <c r="AK14" i="1"/>
  <c r="AL14" i="1"/>
  <c r="AM14" i="1"/>
  <c r="AN14" i="1"/>
  <c r="AO14" i="1"/>
  <c r="AP14" i="1"/>
  <c r="AQ14" i="1"/>
  <c r="AR14" i="1"/>
  <c r="AS14" i="1"/>
  <c r="AT14" i="1"/>
  <c r="AU14" i="1"/>
  <c r="AV14" i="1"/>
  <c r="AW14" i="1"/>
  <c r="AX14" i="1"/>
  <c r="AY14" i="1"/>
  <c r="AZ14" i="1"/>
  <c r="BA14" i="1"/>
  <c r="BB14" i="1"/>
  <c r="BC14" i="1"/>
  <c r="BD14" i="1"/>
  <c r="BE14" i="1"/>
  <c r="BF14" i="1"/>
  <c r="BG14" i="1"/>
  <c r="BH14" i="1"/>
  <c r="BI14" i="1"/>
  <c r="BJ14" i="1"/>
  <c r="BK14" i="1"/>
  <c r="BL14" i="1"/>
  <c r="BM14" i="1"/>
  <c r="BN14" i="1"/>
  <c r="BO14" i="1"/>
  <c r="BP14" i="1"/>
  <c r="BQ14" i="1"/>
  <c r="BR14" i="1"/>
  <c r="BS14" i="1"/>
  <c r="BT14" i="1"/>
  <c r="BU14" i="1"/>
  <c r="BV14" i="1"/>
  <c r="BW14" i="1"/>
  <c r="BX14" i="1"/>
  <c r="BY14" i="1"/>
  <c r="BZ14" i="1"/>
  <c r="CA14" i="1"/>
  <c r="CB14" i="1"/>
  <c r="CC14" i="1"/>
  <c r="CD14" i="1"/>
  <c r="CE14" i="1"/>
  <c r="CF14" i="1"/>
  <c r="CG14" i="1"/>
  <c r="CH14" i="1"/>
  <c r="CI14" i="1"/>
  <c r="CJ14" i="1"/>
  <c r="CK14" i="1"/>
  <c r="CL14" i="1"/>
  <c r="CM14" i="1"/>
  <c r="CN14" i="1"/>
  <c r="CO14" i="1"/>
  <c r="CP14" i="1"/>
  <c r="CQ14" i="1"/>
  <c r="CR14" i="1"/>
  <c r="CS14" i="1"/>
  <c r="CT14" i="1"/>
  <c r="CU14" i="1"/>
  <c r="CV14" i="1"/>
  <c r="CW14" i="1"/>
  <c r="CX14" i="1"/>
  <c r="CY14" i="1"/>
  <c r="CZ14" i="1"/>
  <c r="DA14" i="1"/>
  <c r="DB14" i="1"/>
  <c r="DC14" i="1"/>
  <c r="DD14" i="1"/>
  <c r="DE14" i="1"/>
  <c r="DF14" i="1"/>
  <c r="DG14" i="1"/>
  <c r="DH14" i="1"/>
  <c r="DI14" i="1"/>
  <c r="DJ14" i="1"/>
  <c r="DK14" i="1"/>
  <c r="DL14" i="1"/>
  <c r="DM14" i="1"/>
  <c r="DN14" i="1"/>
  <c r="DO14" i="1"/>
  <c r="DP14" i="1"/>
  <c r="DQ14" i="1"/>
  <c r="DR14" i="1"/>
  <c r="DS14" i="1"/>
  <c r="DT14" i="1"/>
  <c r="DU14" i="1"/>
  <c r="DV14" i="1"/>
  <c r="DW14" i="1"/>
  <c r="DX14" i="1"/>
  <c r="DY14" i="1"/>
  <c r="DZ14" i="1"/>
  <c r="EA14" i="1"/>
  <c r="EB14" i="1"/>
  <c r="EC14" i="1"/>
  <c r="ED14" i="1"/>
  <c r="EE14" i="1"/>
  <c r="EF14" i="1"/>
  <c r="EG14" i="1"/>
  <c r="EH14" i="1"/>
  <c r="EI14" i="1"/>
  <c r="EJ14" i="1"/>
  <c r="EK14" i="1"/>
  <c r="EL14" i="1"/>
  <c r="EM14" i="1"/>
  <c r="EN14" i="1"/>
  <c r="EO14" i="1"/>
  <c r="EP14" i="1"/>
  <c r="EQ14" i="1"/>
  <c r="ER14" i="1"/>
  <c r="ES14" i="1"/>
  <c r="ET14" i="1"/>
  <c r="EU14" i="1"/>
  <c r="EV14" i="1"/>
  <c r="EW14" i="1"/>
  <c r="C14" i="1"/>
  <c r="I8" i="17"/>
  <c r="I7" i="17"/>
  <c r="E7" i="18"/>
  <c r="E8" i="18"/>
  <c r="AD47" i="13" l="1"/>
  <c r="Q47" i="13"/>
  <c r="R47" i="13" s="1"/>
  <c r="D17" i="3"/>
  <c r="C17" i="11" s="1"/>
  <c r="D18" i="3"/>
  <c r="C26" i="11" s="1"/>
  <c r="C19" i="3"/>
  <c r="A61" i="6"/>
  <c r="X47" i="13" l="1"/>
  <c r="Z47" i="13"/>
  <c r="C20" i="3"/>
  <c r="D19" i="3"/>
  <c r="C42" i="11" s="1"/>
  <c r="O31" i="19"/>
  <c r="O30" i="19"/>
  <c r="O29" i="19"/>
  <c r="O28" i="19"/>
  <c r="C28" i="19"/>
  <c r="B28" i="19"/>
  <c r="O27" i="19"/>
  <c r="O26" i="19"/>
  <c r="O25" i="19"/>
  <c r="O24" i="19"/>
  <c r="O23" i="19"/>
  <c r="O22" i="19"/>
  <c r="M16" i="19"/>
  <c r="N16" i="19" s="1"/>
  <c r="G14" i="19"/>
  <c r="H15" i="19" s="1"/>
  <c r="C6" i="19"/>
  <c r="H13" i="19" s="1"/>
  <c r="W47" i="13" l="1"/>
  <c r="AH47" i="13"/>
  <c r="K54" i="17"/>
  <c r="AA47" i="13"/>
  <c r="AC47" i="13"/>
  <c r="AE47" i="13" s="1"/>
  <c r="D20" i="3"/>
  <c r="C53" i="11" s="1"/>
  <c r="C21" i="3"/>
  <c r="C22" i="3" s="1"/>
  <c r="C5" i="19"/>
  <c r="E13" i="19" s="1"/>
  <c r="G18" i="19"/>
  <c r="H19" i="19" s="1"/>
  <c r="H20" i="19" s="1"/>
  <c r="L16" i="19"/>
  <c r="H16" i="19"/>
  <c r="E15" i="19"/>
  <c r="E16" i="19" s="1"/>
  <c r="C23" i="3" l="1"/>
  <c r="D23" i="3" s="1"/>
  <c r="C81" i="11" s="1"/>
  <c r="D22" i="3"/>
  <c r="C74" i="11" s="1"/>
  <c r="M20" i="19"/>
  <c r="N20" i="19" s="1"/>
  <c r="E19" i="19"/>
  <c r="E20" i="19" s="1"/>
  <c r="M19" i="19"/>
  <c r="L20" i="19" l="1"/>
  <c r="B26" i="3"/>
  <c r="K8" i="17" l="1"/>
  <c r="M7" i="17"/>
  <c r="M8" i="17"/>
  <c r="F65" i="11"/>
  <c r="F66" i="11"/>
  <c r="F67" i="11"/>
  <c r="F68" i="11"/>
  <c r="F69" i="11"/>
  <c r="F70" i="11"/>
  <c r="F71" i="11"/>
  <c r="F72" i="11"/>
  <c r="F83" i="11"/>
  <c r="F84" i="11"/>
  <c r="F85" i="11"/>
  <c r="F86" i="11"/>
  <c r="F87" i="11"/>
  <c r="F89" i="11"/>
  <c r="F90" i="11"/>
  <c r="F91" i="11"/>
  <c r="F92" i="11"/>
  <c r="F93" i="11"/>
  <c r="F94" i="11"/>
  <c r="F95" i="11"/>
  <c r="F96" i="11"/>
  <c r="F97" i="11"/>
  <c r="F82" i="11"/>
  <c r="F76" i="11"/>
  <c r="F78" i="11"/>
  <c r="F79" i="11"/>
  <c r="F80" i="11"/>
  <c r="F56" i="11"/>
  <c r="F57" i="11"/>
  <c r="F58" i="11"/>
  <c r="F59" i="11"/>
  <c r="F60" i="11"/>
  <c r="F44" i="11"/>
  <c r="F45" i="11"/>
  <c r="F46" i="11"/>
  <c r="F47" i="11"/>
  <c r="F48" i="11"/>
  <c r="F50" i="11"/>
  <c r="F51" i="11"/>
  <c r="F52" i="11"/>
  <c r="F43" i="11"/>
  <c r="F28" i="11"/>
  <c r="F29" i="11"/>
  <c r="F30" i="11"/>
  <c r="F31" i="11"/>
  <c r="F33" i="11"/>
  <c r="F36" i="11"/>
  <c r="F37" i="11"/>
  <c r="F38" i="11"/>
  <c r="F39" i="11"/>
  <c r="F40" i="11"/>
  <c r="F41" i="11"/>
  <c r="F27" i="11"/>
  <c r="F19" i="11"/>
  <c r="F20" i="11"/>
  <c r="F22" i="11"/>
  <c r="F23" i="11"/>
  <c r="F24" i="11"/>
  <c r="F14" i="11"/>
  <c r="F15" i="11"/>
  <c r="F16" i="11"/>
  <c r="AF25" i="13" l="1"/>
  <c r="L32" i="17" s="1"/>
  <c r="AF76" i="13"/>
  <c r="L83" i="17" s="1"/>
  <c r="AF11" i="13"/>
  <c r="L18" i="17" s="1"/>
  <c r="AF35" i="13"/>
  <c r="L42" i="17" s="1"/>
  <c r="AF24" i="13"/>
  <c r="L31" i="17" s="1"/>
  <c r="AF40" i="13"/>
  <c r="L47" i="17" s="1"/>
  <c r="AF71" i="13"/>
  <c r="L78" i="17" s="1"/>
  <c r="AF84" i="13"/>
  <c r="L91" i="17" s="1"/>
  <c r="AF75" i="13"/>
  <c r="L82" i="17" s="1"/>
  <c r="AF59" i="13"/>
  <c r="L66" i="17" s="1"/>
  <c r="AF20" i="13"/>
  <c r="L27" i="17" s="1"/>
  <c r="AF34" i="13"/>
  <c r="L41" i="17" s="1"/>
  <c r="AF23" i="13"/>
  <c r="L30" i="17" s="1"/>
  <c r="AF39" i="13"/>
  <c r="L46" i="17" s="1"/>
  <c r="AF70" i="13"/>
  <c r="L77" i="17" s="1"/>
  <c r="AF83" i="13"/>
  <c r="L90" i="17" s="1"/>
  <c r="AF74" i="13"/>
  <c r="L81" i="17" s="1"/>
  <c r="AF58" i="13"/>
  <c r="L65" i="17" s="1"/>
  <c r="AF49" i="13"/>
  <c r="L56" i="17" s="1"/>
  <c r="AF37" i="13"/>
  <c r="L44" i="17" s="1"/>
  <c r="AF82" i="13"/>
  <c r="L89" i="17" s="1"/>
  <c r="AF80" i="13"/>
  <c r="L87" i="17" s="1"/>
  <c r="AF63" i="13"/>
  <c r="L70" i="17" s="1"/>
  <c r="AF36" i="13"/>
  <c r="L43" i="17" s="1"/>
  <c r="AF85" i="13"/>
  <c r="L92" i="17" s="1"/>
  <c r="AF19" i="13"/>
  <c r="L26" i="17" s="1"/>
  <c r="AF38" i="13"/>
  <c r="L45" i="17" s="1"/>
  <c r="AF73" i="13"/>
  <c r="L80" i="17" s="1"/>
  <c r="AF18" i="13"/>
  <c r="L25" i="17" s="1"/>
  <c r="AF46" i="13"/>
  <c r="L53" i="17" s="1"/>
  <c r="AF67" i="13"/>
  <c r="L74" i="17" s="1"/>
  <c r="AF64" i="13"/>
  <c r="L71" i="17" s="1"/>
  <c r="AF16" i="13"/>
  <c r="L23" i="17" s="1"/>
  <c r="AF45" i="13"/>
  <c r="L52" i="17" s="1"/>
  <c r="AF15" i="13"/>
  <c r="L22" i="17" s="1"/>
  <c r="AF28" i="13"/>
  <c r="L35" i="17" s="1"/>
  <c r="AF44" i="13"/>
  <c r="L51" i="17" s="1"/>
  <c r="AF51" i="13"/>
  <c r="L58" i="17" s="1"/>
  <c r="AF87" i="13"/>
  <c r="L94" i="17" s="1"/>
  <c r="AF79" i="13"/>
  <c r="L86" i="17" s="1"/>
  <c r="AF62" i="13"/>
  <c r="L69" i="17" s="1"/>
  <c r="AF12" i="13"/>
  <c r="L19" i="17" s="1"/>
  <c r="AF41" i="13"/>
  <c r="L48" i="17" s="1"/>
  <c r="AF60" i="13"/>
  <c r="L67" i="17" s="1"/>
  <c r="AF33" i="13"/>
  <c r="L40" i="17" s="1"/>
  <c r="AF69" i="13"/>
  <c r="L76" i="17" s="1"/>
  <c r="AF57" i="13"/>
  <c r="L64" i="17" s="1"/>
  <c r="AF32" i="13"/>
  <c r="L39" i="17" s="1"/>
  <c r="AF53" i="13"/>
  <c r="L60" i="17" s="1"/>
  <c r="AF81" i="13"/>
  <c r="L88" i="17" s="1"/>
  <c r="AF31" i="13"/>
  <c r="L38" i="17" s="1"/>
  <c r="AF52" i="13"/>
  <c r="L59" i="17" s="1"/>
  <c r="AF13" i="13"/>
  <c r="L20" i="17" s="1"/>
  <c r="AF22" i="13"/>
  <c r="L29" i="17" s="1"/>
  <c r="AF26" i="13"/>
  <c r="L33" i="17" s="1"/>
  <c r="AF42" i="13"/>
  <c r="L49" i="17" s="1"/>
  <c r="AF50" i="13"/>
  <c r="L57" i="17" s="1"/>
  <c r="AF86" i="13"/>
  <c r="L93" i="17" s="1"/>
  <c r="AF77" i="13"/>
  <c r="L84" i="17" s="1"/>
  <c r="AF61" i="13"/>
  <c r="L68" i="17" s="1"/>
  <c r="AF72" i="13"/>
  <c r="L79" i="17" s="1"/>
  <c r="D4" i="11"/>
  <c r="H58" i="18" l="1"/>
  <c r="H59" i="18"/>
  <c r="H60" i="18"/>
  <c r="H62" i="18"/>
  <c r="H63" i="18"/>
  <c r="H64" i="18"/>
  <c r="H66" i="18"/>
  <c r="H67" i="18"/>
  <c r="H68" i="18"/>
  <c r="H69" i="18"/>
  <c r="H71" i="18"/>
  <c r="H73" i="18"/>
  <c r="H74" i="18"/>
  <c r="H75" i="18"/>
  <c r="F8" i="18" l="1"/>
  <c r="H23" i="18"/>
  <c r="H24" i="18"/>
  <c r="H26" i="18"/>
  <c r="H27" i="18"/>
  <c r="H30" i="18"/>
  <c r="H31" i="18"/>
  <c r="H32" i="18"/>
  <c r="H33" i="18"/>
  <c r="H34" i="18"/>
  <c r="H41" i="18"/>
  <c r="H42" i="18"/>
  <c r="H43" i="18"/>
  <c r="H44" i="18"/>
  <c r="H45" i="18"/>
  <c r="H46" i="18"/>
  <c r="H47" i="18"/>
  <c r="H48" i="18"/>
  <c r="H49" i="18"/>
  <c r="H50" i="18"/>
  <c r="H53" i="18"/>
  <c r="E7" i="3"/>
  <c r="D4" i="4"/>
  <c r="F82" i="4" l="1"/>
  <c r="F80" i="4"/>
  <c r="F71" i="4"/>
  <c r="F73" i="4"/>
  <c r="F70" i="4"/>
  <c r="Y59" i="5" s="1"/>
  <c r="G66" i="18" s="1"/>
  <c r="F62" i="4"/>
  <c r="F63" i="4"/>
  <c r="F66" i="4"/>
  <c r="F67" i="4"/>
  <c r="F68" i="4"/>
  <c r="F61" i="4"/>
  <c r="F48" i="4"/>
  <c r="F53" i="4"/>
  <c r="F47" i="4"/>
  <c r="F44" i="4"/>
  <c r="Y38" i="5" s="1"/>
  <c r="G45" i="18" s="1"/>
  <c r="F45" i="4"/>
  <c r="Y39" i="5" s="1"/>
  <c r="G46" i="18" s="1"/>
  <c r="F33" i="4"/>
  <c r="F32" i="4"/>
  <c r="F11" i="4"/>
  <c r="F12" i="4"/>
  <c r="F13" i="4"/>
  <c r="F18" i="4"/>
  <c r="F19" i="4"/>
  <c r="F20" i="4"/>
  <c r="F21" i="4"/>
  <c r="F23" i="4"/>
  <c r="F24" i="4"/>
  <c r="F25" i="4"/>
  <c r="F27" i="4"/>
  <c r="F28" i="4"/>
  <c r="F29" i="4"/>
  <c r="F30" i="4"/>
  <c r="D21" i="3" l="1"/>
  <c r="C63" i="11" s="1"/>
  <c r="C13" i="3"/>
  <c r="C14" i="3" s="1"/>
  <c r="D16" i="3"/>
  <c r="D12" i="3"/>
  <c r="C8" i="3"/>
  <c r="C10" i="11" l="1"/>
  <c r="C16" i="11"/>
  <c r="C22" i="11"/>
  <c r="C28" i="11"/>
  <c r="C34" i="11"/>
  <c r="C40" i="11"/>
  <c r="C46" i="11"/>
  <c r="C52" i="11"/>
  <c r="C58" i="11"/>
  <c r="C64" i="11"/>
  <c r="D64" i="11" s="1"/>
  <c r="C70" i="11"/>
  <c r="D70" i="11" s="1"/>
  <c r="C76" i="11"/>
  <c r="C82" i="11"/>
  <c r="C88" i="11"/>
  <c r="C94" i="11"/>
  <c r="C68" i="11"/>
  <c r="D68" i="11" s="1"/>
  <c r="C92" i="11"/>
  <c r="C27" i="11"/>
  <c r="C39" i="11"/>
  <c r="C87" i="11"/>
  <c r="C11" i="11"/>
  <c r="C23" i="11"/>
  <c r="C29" i="11"/>
  <c r="C35" i="11"/>
  <c r="C41" i="11"/>
  <c r="C47" i="11"/>
  <c r="C59" i="11"/>
  <c r="C65" i="11"/>
  <c r="D65" i="11" s="1"/>
  <c r="C71" i="11"/>
  <c r="C77" i="11"/>
  <c r="C83" i="11"/>
  <c r="C89" i="11"/>
  <c r="C95" i="11"/>
  <c r="C20" i="11"/>
  <c r="C56" i="11"/>
  <c r="C86" i="11"/>
  <c r="C33" i="11"/>
  <c r="C57" i="11"/>
  <c r="C12" i="11"/>
  <c r="C18" i="11"/>
  <c r="C24" i="11"/>
  <c r="C30" i="11"/>
  <c r="C36" i="11"/>
  <c r="C48" i="11"/>
  <c r="C54" i="11"/>
  <c r="C60" i="11"/>
  <c r="C66" i="11"/>
  <c r="D66" i="11" s="1"/>
  <c r="C72" i="11"/>
  <c r="D72" i="11" s="1"/>
  <c r="C78" i="11"/>
  <c r="C84" i="11"/>
  <c r="C90" i="11"/>
  <c r="C96" i="11"/>
  <c r="C32" i="11"/>
  <c r="C50" i="11"/>
  <c r="C9" i="11"/>
  <c r="C21" i="11"/>
  <c r="C51" i="11"/>
  <c r="C75" i="11"/>
  <c r="C13" i="11"/>
  <c r="C19" i="11"/>
  <c r="C25" i="11"/>
  <c r="C31" i="11"/>
  <c r="C37" i="11"/>
  <c r="C43" i="11"/>
  <c r="C49" i="11"/>
  <c r="C55" i="11"/>
  <c r="C61" i="11"/>
  <c r="C67" i="11"/>
  <c r="D67" i="11" s="1"/>
  <c r="C73" i="11"/>
  <c r="D73" i="11" s="1"/>
  <c r="C79" i="11"/>
  <c r="C85" i="11"/>
  <c r="C91" i="11"/>
  <c r="C97" i="11"/>
  <c r="C14" i="11"/>
  <c r="C38" i="11"/>
  <c r="C44" i="11"/>
  <c r="C62" i="11"/>
  <c r="D62" i="11" s="1"/>
  <c r="E62" i="11" s="1"/>
  <c r="F62" i="11" s="1"/>
  <c r="AF55" i="13" s="1"/>
  <c r="L62" i="17" s="1"/>
  <c r="C80" i="11"/>
  <c r="C15" i="11"/>
  <c r="C45" i="11"/>
  <c r="C69" i="11"/>
  <c r="D69" i="11" s="1"/>
  <c r="C93" i="11"/>
  <c r="C52" i="4"/>
  <c r="C53" i="4"/>
  <c r="C47" i="4"/>
  <c r="C49" i="4"/>
  <c r="C51" i="4"/>
  <c r="C48" i="4"/>
  <c r="C50" i="4"/>
  <c r="C45" i="4" s="1"/>
  <c r="C12" i="4"/>
  <c r="C18" i="4"/>
  <c r="C24" i="4"/>
  <c r="C30" i="4"/>
  <c r="C36" i="4"/>
  <c r="C28" i="4"/>
  <c r="C29" i="4"/>
  <c r="C13" i="4"/>
  <c r="C40" i="4" s="1"/>
  <c r="C19" i="4"/>
  <c r="C25" i="4"/>
  <c r="C37" i="4"/>
  <c r="C16" i="4"/>
  <c r="C23" i="4"/>
  <c r="C14" i="4"/>
  <c r="C20" i="4"/>
  <c r="C26" i="4"/>
  <c r="C32" i="4"/>
  <c r="C38" i="4"/>
  <c r="C33" i="4"/>
  <c r="C34" i="4"/>
  <c r="C17" i="4"/>
  <c r="C15" i="4"/>
  <c r="C21" i="4"/>
  <c r="C27" i="4"/>
  <c r="C22" i="4"/>
  <c r="C11" i="4"/>
  <c r="C35" i="4"/>
  <c r="C10" i="4"/>
  <c r="D71" i="11"/>
  <c r="F7" i="18"/>
  <c r="K7" i="17"/>
  <c r="AF89" i="13"/>
  <c r="L96" i="17" s="1"/>
  <c r="Y71" i="5"/>
  <c r="G78" i="18" s="1"/>
  <c r="G12" i="3"/>
  <c r="G8" i="3" s="1"/>
  <c r="R50" i="5"/>
  <c r="N50" i="5" s="1"/>
  <c r="R49" i="5"/>
  <c r="R48" i="5"/>
  <c r="N48" i="5" s="1"/>
  <c r="R47" i="5"/>
  <c r="N47" i="5" s="1"/>
  <c r="A48" i="5"/>
  <c r="A49" i="5"/>
  <c r="A50" i="5"/>
  <c r="A47" i="5"/>
  <c r="G17" i="3" l="1"/>
  <c r="G23" i="3"/>
  <c r="G18" i="3"/>
  <c r="G19" i="3"/>
  <c r="G20" i="3"/>
  <c r="G21" i="3"/>
  <c r="G22" i="3"/>
  <c r="D8" i="3"/>
  <c r="G16" i="3"/>
  <c r="F76" i="4"/>
  <c r="C42" i="4"/>
  <c r="C55" i="4"/>
  <c r="C44" i="4"/>
  <c r="C57" i="4"/>
  <c r="C41" i="4"/>
  <c r="C54" i="4"/>
  <c r="C43" i="4"/>
  <c r="C56" i="4"/>
  <c r="G84" i="4"/>
  <c r="Y24" i="5"/>
  <c r="G31" i="18" s="1"/>
  <c r="Y7" i="5"/>
  <c r="G14" i="18" s="1"/>
  <c r="Y19" i="5"/>
  <c r="G26" i="18" s="1"/>
  <c r="Y25" i="5"/>
  <c r="G32" i="18" s="1"/>
  <c r="Y21" i="5"/>
  <c r="G28" i="18" s="1"/>
  <c r="Y17" i="5"/>
  <c r="G24" i="18" s="1"/>
  <c r="Y28" i="5"/>
  <c r="G35" i="18" s="1"/>
  <c r="G58" i="4"/>
  <c r="Y8" i="5"/>
  <c r="G15" i="18" s="1"/>
  <c r="Y14" i="5"/>
  <c r="G21" i="18" s="1"/>
  <c r="Y20" i="5"/>
  <c r="G27" i="18" s="1"/>
  <c r="Y26" i="5"/>
  <c r="G33" i="18" s="1"/>
  <c r="Y9" i="5"/>
  <c r="G16" i="18" s="1"/>
  <c r="Y15" i="5"/>
  <c r="G22" i="18" s="1"/>
  <c r="G31" i="4"/>
  <c r="Y16" i="5"/>
  <c r="G23" i="18" s="1"/>
  <c r="Y27" i="5"/>
  <c r="G34" i="18" s="1"/>
  <c r="Y23" i="5"/>
  <c r="G30" i="18" s="1"/>
  <c r="G13" i="3"/>
  <c r="W48" i="5"/>
  <c r="O48" i="5"/>
  <c r="J48" i="5"/>
  <c r="K48" i="5" s="1"/>
  <c r="W47" i="5"/>
  <c r="O47" i="5"/>
  <c r="J47" i="5"/>
  <c r="K47" i="5" s="1"/>
  <c r="W50" i="5"/>
  <c r="O50" i="5"/>
  <c r="J50" i="5"/>
  <c r="K50" i="5" s="1"/>
  <c r="N49" i="5"/>
  <c r="J49" i="5" s="1"/>
  <c r="K49" i="5" s="1"/>
  <c r="Q47" i="5" l="1"/>
  <c r="AA47" i="5" s="1"/>
  <c r="Q50" i="5"/>
  <c r="AA50" i="5" s="1"/>
  <c r="Q48" i="5"/>
  <c r="AA48" i="5" s="1"/>
  <c r="G14" i="3"/>
  <c r="K74" i="5"/>
  <c r="S49" i="5"/>
  <c r="S50" i="5"/>
  <c r="S48" i="5"/>
  <c r="T48" i="5" s="1"/>
  <c r="W49" i="5"/>
  <c r="O49" i="5"/>
  <c r="Q49" i="5" s="1"/>
  <c r="AA49" i="5" s="1"/>
  <c r="S47" i="5"/>
  <c r="T47" i="5" s="1"/>
  <c r="F54" i="18" l="1"/>
  <c r="F57" i="18"/>
  <c r="F55" i="18"/>
  <c r="F56" i="18"/>
  <c r="V50" i="5"/>
  <c r="X50" i="5" s="1"/>
  <c r="T50" i="5"/>
  <c r="V49" i="5"/>
  <c r="X49" i="5" s="1"/>
  <c r="T49" i="5"/>
  <c r="P47" i="5"/>
  <c r="P50" i="5"/>
  <c r="P49" i="5"/>
  <c r="P48" i="5"/>
  <c r="V48" i="5"/>
  <c r="X48" i="5" s="1"/>
  <c r="H74" i="5"/>
  <c r="V47" i="5"/>
  <c r="X47" i="5" s="1"/>
  <c r="A79" i="18" l="1"/>
  <c r="F12" i="11"/>
  <c r="T74" i="5"/>
  <c r="I74" i="5" s="1"/>
  <c r="M74" i="5"/>
  <c r="P74" i="5"/>
  <c r="A6" i="18"/>
  <c r="A5" i="18"/>
  <c r="H8" i="18"/>
  <c r="H7" i="18"/>
  <c r="A6" i="17"/>
  <c r="AF9" i="13" l="1"/>
  <c r="L16" i="17" s="1"/>
  <c r="F5" i="4"/>
  <c r="O1" i="5"/>
  <c r="D13" i="3"/>
  <c r="C80" i="4" l="1"/>
  <c r="C64" i="4"/>
  <c r="C71" i="4"/>
  <c r="C61" i="4"/>
  <c r="C62" i="4"/>
  <c r="C75" i="4"/>
  <c r="C76" i="4"/>
  <c r="C81" i="4"/>
  <c r="C65" i="4"/>
  <c r="C72" i="4"/>
  <c r="C68" i="4"/>
  <c r="C63" i="4"/>
  <c r="C82" i="4"/>
  <c r="C66" i="4"/>
  <c r="C73" i="4"/>
  <c r="C83" i="4"/>
  <c r="C67" i="4"/>
  <c r="C74" i="4"/>
  <c r="C70" i="4"/>
  <c r="Y6" i="13" l="1"/>
  <c r="U6" i="13" s="1"/>
  <c r="Q97" i="13" s="1"/>
  <c r="Y7" i="13"/>
  <c r="U7" i="13" s="1"/>
  <c r="Y8" i="13"/>
  <c r="U8" i="13" s="1"/>
  <c r="Y9" i="13"/>
  <c r="U9" i="13" s="1"/>
  <c r="Y10" i="13"/>
  <c r="U10" i="13" s="1"/>
  <c r="V10" i="13" s="1"/>
  <c r="Y11" i="13"/>
  <c r="U11" i="13" s="1"/>
  <c r="AD11" i="13" s="1"/>
  <c r="Y12" i="13"/>
  <c r="U12" i="13" s="1"/>
  <c r="Y13" i="13"/>
  <c r="U13" i="13" s="1"/>
  <c r="Y14" i="13"/>
  <c r="U14" i="13" s="1"/>
  <c r="AD14" i="13" s="1"/>
  <c r="Y15" i="13"/>
  <c r="U15" i="13" s="1"/>
  <c r="AD15" i="13" s="1"/>
  <c r="Y16" i="13"/>
  <c r="Y17" i="13"/>
  <c r="U17" i="13" s="1"/>
  <c r="AD17" i="13" s="1"/>
  <c r="Y18" i="13"/>
  <c r="U18" i="13" s="1"/>
  <c r="V18" i="13" s="1"/>
  <c r="Y19" i="13"/>
  <c r="U19" i="13" s="1"/>
  <c r="V19" i="13" s="1"/>
  <c r="Y20" i="13"/>
  <c r="U20" i="13" s="1"/>
  <c r="Q20" i="13" s="1"/>
  <c r="R20" i="13" s="1"/>
  <c r="Z20" i="13" s="1"/>
  <c r="Y21" i="13"/>
  <c r="U21" i="13" s="1"/>
  <c r="Y22" i="13"/>
  <c r="U22" i="13" s="1"/>
  <c r="Y23" i="13"/>
  <c r="Y24" i="13"/>
  <c r="U24" i="13" s="1"/>
  <c r="V24" i="13" s="1"/>
  <c r="Y25" i="13"/>
  <c r="U25" i="13" s="1"/>
  <c r="Y26" i="13"/>
  <c r="U26" i="13" s="1"/>
  <c r="V26" i="13" s="1"/>
  <c r="Y27" i="13"/>
  <c r="U27" i="13" s="1"/>
  <c r="AD27" i="13" s="1"/>
  <c r="Y28" i="13"/>
  <c r="U28" i="13" s="1"/>
  <c r="V28" i="13" s="1"/>
  <c r="Y29" i="13"/>
  <c r="U29" i="13" s="1"/>
  <c r="Y30" i="13"/>
  <c r="U30" i="13" s="1"/>
  <c r="AD30" i="13" s="1"/>
  <c r="Y31" i="13"/>
  <c r="U31" i="13" s="1"/>
  <c r="V31" i="13" s="1"/>
  <c r="Y32" i="13"/>
  <c r="U32" i="13" s="1"/>
  <c r="V32" i="13" s="1"/>
  <c r="Y33" i="13"/>
  <c r="U33" i="13" s="1"/>
  <c r="Y34" i="13"/>
  <c r="U34" i="13" s="1"/>
  <c r="Y35" i="13"/>
  <c r="U35" i="13" s="1"/>
  <c r="Q35" i="13" s="1"/>
  <c r="R35" i="13" s="1"/>
  <c r="Z35" i="13" s="1"/>
  <c r="Y36" i="13"/>
  <c r="Y37" i="13"/>
  <c r="U37" i="13" s="1"/>
  <c r="AD37" i="13" s="1"/>
  <c r="Y38" i="13"/>
  <c r="U38" i="13" s="1"/>
  <c r="V38" i="13" s="1"/>
  <c r="Y39" i="13"/>
  <c r="U39" i="13" s="1"/>
  <c r="V39" i="13" s="1"/>
  <c r="Y40" i="13"/>
  <c r="U40" i="13" s="1"/>
  <c r="V40" i="13" s="1"/>
  <c r="Y41" i="13"/>
  <c r="U41" i="13" s="1"/>
  <c r="Y42" i="13"/>
  <c r="U42" i="13" s="1"/>
  <c r="AD42" i="13" s="1"/>
  <c r="Y43" i="13"/>
  <c r="U43" i="13" s="1"/>
  <c r="Y44" i="13"/>
  <c r="U44" i="13" s="1"/>
  <c r="Y45" i="13"/>
  <c r="U45" i="13" s="1"/>
  <c r="AD45" i="13" s="1"/>
  <c r="Y46" i="13"/>
  <c r="U46" i="13" s="1"/>
  <c r="V46" i="13" s="1"/>
  <c r="Y48" i="13"/>
  <c r="U48" i="13" s="1"/>
  <c r="V48" i="13" s="1"/>
  <c r="Y49" i="13"/>
  <c r="U49" i="13" s="1"/>
  <c r="V49" i="13" s="1"/>
  <c r="Y50" i="13"/>
  <c r="U50" i="13" s="1"/>
  <c r="AD50" i="13" s="1"/>
  <c r="Y51" i="13"/>
  <c r="U51" i="13" s="1"/>
  <c r="AD51" i="13" s="1"/>
  <c r="Y52" i="13"/>
  <c r="U52" i="13" s="1"/>
  <c r="Y53" i="13"/>
  <c r="U53" i="13" s="1"/>
  <c r="AD53" i="13" s="1"/>
  <c r="Y54" i="13"/>
  <c r="U54" i="13" s="1"/>
  <c r="AD54" i="13" s="1"/>
  <c r="Y55" i="13"/>
  <c r="U55" i="13" s="1"/>
  <c r="V55" i="13" s="1"/>
  <c r="Y66" i="13"/>
  <c r="U66" i="13" s="1"/>
  <c r="Y67" i="13"/>
  <c r="U67" i="13" s="1"/>
  <c r="V67" i="13" s="1"/>
  <c r="Y68" i="13"/>
  <c r="U68" i="13" s="1"/>
  <c r="Y69" i="13"/>
  <c r="U69" i="13" s="1"/>
  <c r="V69" i="13" s="1"/>
  <c r="Y70" i="13"/>
  <c r="U70" i="13" s="1"/>
  <c r="Y71" i="13"/>
  <c r="U71" i="13" s="1"/>
  <c r="AD71" i="13" s="1"/>
  <c r="Y72" i="13"/>
  <c r="U72" i="13" s="1"/>
  <c r="Y73" i="13"/>
  <c r="U73" i="13" s="1"/>
  <c r="V73" i="13" s="1"/>
  <c r="Y74" i="13"/>
  <c r="U74" i="13" s="1"/>
  <c r="V74" i="13" s="1"/>
  <c r="Y75" i="13"/>
  <c r="U75" i="13" s="1"/>
  <c r="AD75" i="13" s="1"/>
  <c r="Y76" i="13"/>
  <c r="U76" i="13" s="1"/>
  <c r="Y77" i="13"/>
  <c r="U77" i="13" s="1"/>
  <c r="AD77" i="13" s="1"/>
  <c r="Y78" i="13"/>
  <c r="U78" i="13" s="1"/>
  <c r="AD78" i="13" s="1"/>
  <c r="Y79" i="13"/>
  <c r="U79" i="13" s="1"/>
  <c r="V79" i="13" s="1"/>
  <c r="Y80" i="13"/>
  <c r="U80" i="13" s="1"/>
  <c r="Y81" i="13"/>
  <c r="U81" i="13" s="1"/>
  <c r="Y82" i="13"/>
  <c r="U82" i="13" s="1"/>
  <c r="V82" i="13" s="1"/>
  <c r="Y83" i="13"/>
  <c r="U83" i="13" s="1"/>
  <c r="Q83" i="13" s="1"/>
  <c r="R83" i="13" s="1"/>
  <c r="Y84" i="13"/>
  <c r="Y85" i="13"/>
  <c r="U85" i="13" s="1"/>
  <c r="AD85" i="13" s="1"/>
  <c r="Y86" i="13"/>
  <c r="U86" i="13" s="1"/>
  <c r="AD86" i="13" s="1"/>
  <c r="Y87" i="13"/>
  <c r="U87" i="13" s="1"/>
  <c r="V87" i="13" s="1"/>
  <c r="Y56" i="13"/>
  <c r="U56" i="13" s="1"/>
  <c r="AD56" i="13" s="1"/>
  <c r="Y57" i="13"/>
  <c r="U57" i="13" s="1"/>
  <c r="V57" i="13" s="1"/>
  <c r="Y58" i="13"/>
  <c r="U58" i="13" s="1"/>
  <c r="V58" i="13" s="1"/>
  <c r="Y59" i="13"/>
  <c r="U59" i="13" s="1"/>
  <c r="AD59" i="13" s="1"/>
  <c r="Y60" i="13"/>
  <c r="U60" i="13" s="1"/>
  <c r="Y61" i="13"/>
  <c r="U61" i="13" s="1"/>
  <c r="V61" i="13" s="1"/>
  <c r="Y62" i="13"/>
  <c r="U62" i="13" s="1"/>
  <c r="V62" i="13" s="1"/>
  <c r="Y63" i="13"/>
  <c r="U63" i="13" s="1"/>
  <c r="V63" i="13" s="1"/>
  <c r="Y64" i="13"/>
  <c r="U64" i="13" s="1"/>
  <c r="Q64" i="13" s="1"/>
  <c r="R64" i="13" s="1"/>
  <c r="Y65" i="13"/>
  <c r="U65" i="13" s="1"/>
  <c r="V65" i="13" s="1"/>
  <c r="AD22" i="13" l="1"/>
  <c r="AD8" i="13"/>
  <c r="Q99" i="13"/>
  <c r="AA99" i="13"/>
  <c r="Q7" i="13"/>
  <c r="R7" i="13" s="1"/>
  <c r="Z7" i="13" s="1"/>
  <c r="Q98" i="13"/>
  <c r="Q96" i="13"/>
  <c r="AD13" i="13"/>
  <c r="Q95" i="13"/>
  <c r="AC35" i="13"/>
  <c r="AA35" i="13"/>
  <c r="Q68" i="13"/>
  <c r="R68" i="13" s="1"/>
  <c r="Z68" i="13" s="1"/>
  <c r="AC20" i="13"/>
  <c r="AA20" i="13"/>
  <c r="V12" i="13"/>
  <c r="V6" i="13"/>
  <c r="V66" i="13"/>
  <c r="Q10" i="13"/>
  <c r="R10" i="13" s="1"/>
  <c r="X10" i="13" s="1"/>
  <c r="AD49" i="13"/>
  <c r="AD40" i="13"/>
  <c r="Q73" i="13"/>
  <c r="R73" i="13" s="1"/>
  <c r="Z73" i="13" s="1"/>
  <c r="AD83" i="13"/>
  <c r="AD18" i="13"/>
  <c r="V81" i="13"/>
  <c r="AD81" i="13"/>
  <c r="V43" i="13"/>
  <c r="AD43" i="13"/>
  <c r="AD66" i="13"/>
  <c r="AD35" i="13"/>
  <c r="AD57" i="13"/>
  <c r="AD73" i="13"/>
  <c r="Q82" i="13"/>
  <c r="R82" i="13" s="1"/>
  <c r="Z82" i="13" s="1"/>
  <c r="V7" i="13"/>
  <c r="AD62" i="13"/>
  <c r="AD69" i="13"/>
  <c r="AD20" i="13"/>
  <c r="AD65" i="13"/>
  <c r="Q29" i="13"/>
  <c r="R29" i="13" s="1"/>
  <c r="Z29" i="13" s="1"/>
  <c r="AD29" i="13"/>
  <c r="V29" i="13"/>
  <c r="V80" i="13"/>
  <c r="AD80" i="13"/>
  <c r="Q80" i="13"/>
  <c r="R80" i="13" s="1"/>
  <c r="Z80" i="13" s="1"/>
  <c r="V41" i="13"/>
  <c r="AD41" i="13"/>
  <c r="V25" i="13"/>
  <c r="AD25" i="13"/>
  <c r="V9" i="13"/>
  <c r="AD9" i="13"/>
  <c r="AD68" i="13"/>
  <c r="V52" i="13"/>
  <c r="AD52" i="13"/>
  <c r="Q44" i="13"/>
  <c r="R44" i="13" s="1"/>
  <c r="Z44" i="13" s="1"/>
  <c r="AD44" i="13"/>
  <c r="AD64" i="13"/>
  <c r="V34" i="13"/>
  <c r="AD34" i="13"/>
  <c r="V60" i="13"/>
  <c r="AD60" i="13"/>
  <c r="V76" i="13"/>
  <c r="AD76" i="13"/>
  <c r="V72" i="13"/>
  <c r="AD72" i="13"/>
  <c r="V33" i="13"/>
  <c r="AD33" i="13"/>
  <c r="V21" i="13"/>
  <c r="AD21" i="13"/>
  <c r="Q70" i="13"/>
  <c r="R70" i="13" s="1"/>
  <c r="Z70" i="13" s="1"/>
  <c r="AD70" i="13"/>
  <c r="AD61" i="13"/>
  <c r="AD48" i="13"/>
  <c r="AD39" i="13"/>
  <c r="AD32" i="13"/>
  <c r="AD24" i="13"/>
  <c r="AD10" i="13"/>
  <c r="AD28" i="13"/>
  <c r="AD63" i="13"/>
  <c r="AD58" i="13"/>
  <c r="AD87" i="13"/>
  <c r="AD82" i="13"/>
  <c r="AD79" i="13"/>
  <c r="AD74" i="13"/>
  <c r="AD67" i="13"/>
  <c r="AD55" i="13"/>
  <c r="AD46" i="13"/>
  <c r="AD38" i="13"/>
  <c r="AD31" i="13"/>
  <c r="AD26" i="13"/>
  <c r="AD19" i="13"/>
  <c r="AD12" i="13"/>
  <c r="AD6" i="13"/>
  <c r="AD7" i="13"/>
  <c r="V53" i="13"/>
  <c r="Q53" i="13"/>
  <c r="R53" i="13" s="1"/>
  <c r="Z53" i="13" s="1"/>
  <c r="V11" i="13"/>
  <c r="Q11" i="13"/>
  <c r="R11" i="13" s="1"/>
  <c r="Z11" i="13" s="1"/>
  <c r="Q60" i="13"/>
  <c r="R60" i="13" s="1"/>
  <c r="Q58" i="13"/>
  <c r="R58" i="13" s="1"/>
  <c r="Z58" i="13" s="1"/>
  <c r="Q55" i="13"/>
  <c r="R55" i="13" s="1"/>
  <c r="X55" i="13" s="1"/>
  <c r="Q19" i="13"/>
  <c r="R19" i="13" s="1"/>
  <c r="Z19" i="13" s="1"/>
  <c r="V70" i="13"/>
  <c r="V44" i="13"/>
  <c r="Q40" i="13"/>
  <c r="R40" i="13" s="1"/>
  <c r="X40" i="13" s="1"/>
  <c r="V77" i="13"/>
  <c r="Q77" i="13"/>
  <c r="R77" i="13" s="1"/>
  <c r="Q21" i="13"/>
  <c r="R21" i="13" s="1"/>
  <c r="Q72" i="13"/>
  <c r="R72" i="13" s="1"/>
  <c r="Z64" i="13"/>
  <c r="Z83" i="13"/>
  <c r="Q14" i="13"/>
  <c r="R14" i="13" s="1"/>
  <c r="V14" i="13"/>
  <c r="V17" i="13"/>
  <c r="Q17" i="13"/>
  <c r="R17" i="13" s="1"/>
  <c r="U36" i="13"/>
  <c r="Q24" i="13"/>
  <c r="R24" i="13" s="1"/>
  <c r="U84" i="13"/>
  <c r="Q79" i="13"/>
  <c r="R79" i="13" s="1"/>
  <c r="Q46" i="13"/>
  <c r="R46" i="13" s="1"/>
  <c r="Q39" i="13"/>
  <c r="R39" i="13" s="1"/>
  <c r="Q85" i="13"/>
  <c r="R85" i="13" s="1"/>
  <c r="V85" i="13"/>
  <c r="Q6" i="13"/>
  <c r="R6" i="13" s="1"/>
  <c r="Q31" i="13"/>
  <c r="R31" i="13" s="1"/>
  <c r="U16" i="13"/>
  <c r="Q94" i="13" s="1"/>
  <c r="Q63" i="13"/>
  <c r="R63" i="13" s="1"/>
  <c r="Q67" i="13"/>
  <c r="R67" i="13" s="1"/>
  <c r="Q34" i="13"/>
  <c r="R34" i="13" s="1"/>
  <c r="Q56" i="13"/>
  <c r="R56" i="13" s="1"/>
  <c r="V56" i="13"/>
  <c r="Q75" i="13"/>
  <c r="R75" i="13" s="1"/>
  <c r="V75" i="13"/>
  <c r="Q51" i="13"/>
  <c r="R51" i="13" s="1"/>
  <c r="V51" i="13"/>
  <c r="Q42" i="13"/>
  <c r="R42" i="13" s="1"/>
  <c r="V42" i="13"/>
  <c r="Q27" i="13"/>
  <c r="R27" i="13" s="1"/>
  <c r="V27" i="13"/>
  <c r="V50" i="13"/>
  <c r="Q50" i="13"/>
  <c r="R50" i="13" s="1"/>
  <c r="Q13" i="13"/>
  <c r="R13" i="13" s="1"/>
  <c r="V13" i="13"/>
  <c r="Q87" i="13"/>
  <c r="R87" i="13" s="1"/>
  <c r="Q52" i="13"/>
  <c r="R52" i="13" s="1"/>
  <c r="Q43" i="13"/>
  <c r="R43" i="13" s="1"/>
  <c r="Q38" i="13"/>
  <c r="R38" i="13" s="1"/>
  <c r="Q9" i="13"/>
  <c r="R9" i="13" s="1"/>
  <c r="U23" i="13"/>
  <c r="Q28" i="13"/>
  <c r="R28" i="13" s="1"/>
  <c r="Q57" i="13"/>
  <c r="R57" i="13" s="1"/>
  <c r="Q76" i="13"/>
  <c r="R76" i="13" s="1"/>
  <c r="Q74" i="13"/>
  <c r="R74" i="13" s="1"/>
  <c r="Q41" i="13"/>
  <c r="R41" i="13" s="1"/>
  <c r="Q26" i="13"/>
  <c r="R26" i="13" s="1"/>
  <c r="Q12" i="13"/>
  <c r="R12" i="13" s="1"/>
  <c r="V64" i="13"/>
  <c r="X64" i="13" s="1"/>
  <c r="V83" i="13"/>
  <c r="X83" i="13" s="1"/>
  <c r="V68" i="13"/>
  <c r="V35" i="13"/>
  <c r="X35" i="13" s="1"/>
  <c r="V20" i="13"/>
  <c r="X20" i="13" s="1"/>
  <c r="V78" i="13"/>
  <c r="Q78" i="13"/>
  <c r="R78" i="13" s="1"/>
  <c r="V71" i="13"/>
  <c r="Q71" i="13"/>
  <c r="R71" i="13" s="1"/>
  <c r="V54" i="13"/>
  <c r="Q54" i="13"/>
  <c r="R54" i="13" s="1"/>
  <c r="V37" i="13"/>
  <c r="Q37" i="13"/>
  <c r="R37" i="13" s="1"/>
  <c r="V15" i="13"/>
  <c r="Q15" i="13"/>
  <c r="R15" i="13" s="1"/>
  <c r="V8" i="13"/>
  <c r="Q8" i="13"/>
  <c r="R8" i="13" s="1"/>
  <c r="Q62" i="13"/>
  <c r="R62" i="13" s="1"/>
  <c r="Q66" i="13"/>
  <c r="R66" i="13" s="1"/>
  <c r="Q65" i="13"/>
  <c r="R65" i="13" s="1"/>
  <c r="Q61" i="13"/>
  <c r="R61" i="13" s="1"/>
  <c r="Q69" i="13"/>
  <c r="R69" i="13" s="1"/>
  <c r="Q49" i="13"/>
  <c r="R49" i="13" s="1"/>
  <c r="Q32" i="13"/>
  <c r="R32" i="13" s="1"/>
  <c r="Q25" i="13"/>
  <c r="R25" i="13" s="1"/>
  <c r="V59" i="13"/>
  <c r="Q59" i="13"/>
  <c r="R59" i="13" s="1"/>
  <c r="V86" i="13"/>
  <c r="Q86" i="13"/>
  <c r="R86" i="13" s="1"/>
  <c r="V45" i="13"/>
  <c r="Q45" i="13"/>
  <c r="R45" i="13" s="1"/>
  <c r="V30" i="13"/>
  <c r="Q30" i="13"/>
  <c r="R30" i="13" s="1"/>
  <c r="V22" i="13"/>
  <c r="Q22" i="13"/>
  <c r="R22" i="13" s="1"/>
  <c r="Q33" i="13"/>
  <c r="R33" i="13" s="1"/>
  <c r="Q81" i="13"/>
  <c r="R81" i="13" s="1"/>
  <c r="Q48" i="13"/>
  <c r="R48" i="13" s="1"/>
  <c r="Q18" i="13"/>
  <c r="R18" i="13" s="1"/>
  <c r="AH20" i="13" l="1"/>
  <c r="K27" i="17"/>
  <c r="AH40" i="13"/>
  <c r="K47" i="17"/>
  <c r="AH35" i="13"/>
  <c r="K42" i="17"/>
  <c r="K90" i="17"/>
  <c r="AH83" i="13"/>
  <c r="AH64" i="13"/>
  <c r="K71" i="17"/>
  <c r="K62" i="17"/>
  <c r="AH55" i="13"/>
  <c r="K17" i="17"/>
  <c r="AH10" i="13"/>
  <c r="Q93" i="13"/>
  <c r="AG83" i="13"/>
  <c r="AG64" i="13"/>
  <c r="AG20" i="13"/>
  <c r="AG55" i="13"/>
  <c r="AG35" i="13"/>
  <c r="AG40" i="13"/>
  <c r="AE35" i="13"/>
  <c r="X68" i="13"/>
  <c r="AC70" i="13"/>
  <c r="AE70" i="13" s="1"/>
  <c r="AA70" i="13"/>
  <c r="AC44" i="13"/>
  <c r="AE44" i="13" s="1"/>
  <c r="AA44" i="13"/>
  <c r="AC19" i="13"/>
  <c r="AE19" i="13" s="1"/>
  <c r="AA19" i="13"/>
  <c r="AC53" i="13"/>
  <c r="AE53" i="13" s="1"/>
  <c r="AA53" i="13"/>
  <c r="X7" i="13"/>
  <c r="AH7" i="13" s="1"/>
  <c r="AC73" i="13"/>
  <c r="AE73" i="13" s="1"/>
  <c r="AA73" i="13"/>
  <c r="AC58" i="13"/>
  <c r="AE58" i="13" s="1"/>
  <c r="AA58" i="13"/>
  <c r="AC29" i="13"/>
  <c r="AE29" i="13" s="1"/>
  <c r="AA29" i="13"/>
  <c r="AC82" i="13"/>
  <c r="AE82" i="13" s="1"/>
  <c r="AA82" i="13"/>
  <c r="AC68" i="13"/>
  <c r="AE68" i="13" s="1"/>
  <c r="AA68" i="13"/>
  <c r="AC83" i="13"/>
  <c r="AE83" i="13" s="1"/>
  <c r="AA83" i="13"/>
  <c r="AC80" i="13"/>
  <c r="AE80" i="13" s="1"/>
  <c r="AA80" i="13"/>
  <c r="AC64" i="13"/>
  <c r="AE64" i="13" s="1"/>
  <c r="AA64" i="13"/>
  <c r="AC11" i="13"/>
  <c r="AE11" i="13" s="1"/>
  <c r="AA11" i="13"/>
  <c r="AE20" i="13"/>
  <c r="AC7" i="13"/>
  <c r="AE7" i="13" s="1"/>
  <c r="AA7" i="13"/>
  <c r="Z10" i="13"/>
  <c r="W40" i="13"/>
  <c r="W83" i="13"/>
  <c r="W20" i="13"/>
  <c r="W64" i="13"/>
  <c r="W35" i="13"/>
  <c r="W55" i="13"/>
  <c r="W10" i="13"/>
  <c r="X44" i="13"/>
  <c r="Z40" i="13"/>
  <c r="X73" i="13"/>
  <c r="X70" i="13"/>
  <c r="X58" i="13"/>
  <c r="X60" i="13"/>
  <c r="Z60" i="13"/>
  <c r="X80" i="13"/>
  <c r="X82" i="13"/>
  <c r="X29" i="13"/>
  <c r="V84" i="13"/>
  <c r="AD84" i="13"/>
  <c r="X53" i="13"/>
  <c r="V36" i="13"/>
  <c r="AD36" i="13"/>
  <c r="V23" i="13"/>
  <c r="AD23" i="13"/>
  <c r="V16" i="13"/>
  <c r="AD16" i="13"/>
  <c r="Q36" i="13"/>
  <c r="R36" i="13" s="1"/>
  <c r="X11" i="13"/>
  <c r="Z55" i="13"/>
  <c r="X19" i="13"/>
  <c r="Q84" i="13"/>
  <c r="R84" i="13" s="1"/>
  <c r="Z61" i="13"/>
  <c r="X61" i="13"/>
  <c r="X37" i="13"/>
  <c r="Z37" i="13"/>
  <c r="X78" i="13"/>
  <c r="Z78" i="13"/>
  <c r="X12" i="13"/>
  <c r="Z12" i="13"/>
  <c r="Z76" i="13"/>
  <c r="X76" i="13"/>
  <c r="Z43" i="13"/>
  <c r="X43" i="13"/>
  <c r="X42" i="13"/>
  <c r="Z42" i="13"/>
  <c r="Z63" i="13"/>
  <c r="X63" i="13"/>
  <c r="Z85" i="13"/>
  <c r="X85" i="13"/>
  <c r="Z18" i="13"/>
  <c r="X18" i="13"/>
  <c r="X30" i="13"/>
  <c r="Z30" i="13"/>
  <c r="Z25" i="13"/>
  <c r="X25" i="13"/>
  <c r="Z65" i="13"/>
  <c r="AA65" i="13" s="1"/>
  <c r="X65" i="13"/>
  <c r="Z57" i="13"/>
  <c r="X57" i="13"/>
  <c r="Z52" i="13"/>
  <c r="X52" i="13"/>
  <c r="X79" i="13"/>
  <c r="Z79" i="13"/>
  <c r="Z77" i="13"/>
  <c r="X77" i="13"/>
  <c r="X15" i="13"/>
  <c r="Z15" i="13"/>
  <c r="X41" i="13"/>
  <c r="Z41" i="13"/>
  <c r="Z28" i="13"/>
  <c r="X28" i="13"/>
  <c r="Z87" i="13"/>
  <c r="X87" i="13"/>
  <c r="X27" i="13"/>
  <c r="Z27" i="13"/>
  <c r="X34" i="13"/>
  <c r="Z34" i="13"/>
  <c r="Q16" i="13"/>
  <c r="R16" i="13" s="1"/>
  <c r="Z48" i="13"/>
  <c r="X48" i="13"/>
  <c r="X22" i="13"/>
  <c r="Z22" i="13"/>
  <c r="X45" i="13"/>
  <c r="Z45" i="13"/>
  <c r="X59" i="13"/>
  <c r="Z59" i="13"/>
  <c r="Z49" i="13"/>
  <c r="X49" i="13"/>
  <c r="Z62" i="13"/>
  <c r="X62" i="13"/>
  <c r="X74" i="13"/>
  <c r="Z74" i="13"/>
  <c r="Z38" i="13"/>
  <c r="X38" i="13"/>
  <c r="X51" i="13"/>
  <c r="Z51" i="13"/>
  <c r="X56" i="13"/>
  <c r="Z56" i="13"/>
  <c r="X67" i="13"/>
  <c r="Z67" i="13"/>
  <c r="Z6" i="13"/>
  <c r="X6" i="13"/>
  <c r="AH6" i="13" s="1"/>
  <c r="Z39" i="13"/>
  <c r="X39" i="13"/>
  <c r="Z24" i="13"/>
  <c r="X24" i="13"/>
  <c r="Z17" i="13"/>
  <c r="X17" i="13"/>
  <c r="Z21" i="13"/>
  <c r="X21" i="13"/>
  <c r="Z81" i="13"/>
  <c r="X81" i="13"/>
  <c r="X8" i="13"/>
  <c r="Z8" i="13"/>
  <c r="N99" i="13" s="1"/>
  <c r="Y99" i="13" s="1"/>
  <c r="X54" i="13"/>
  <c r="Z54" i="13"/>
  <c r="X13" i="13"/>
  <c r="Z13" i="13"/>
  <c r="X31" i="13"/>
  <c r="Z31" i="13"/>
  <c r="X46" i="13"/>
  <c r="Z46" i="13"/>
  <c r="X86" i="13"/>
  <c r="Z86" i="13"/>
  <c r="Z69" i="13"/>
  <c r="X69" i="13"/>
  <c r="X26" i="13"/>
  <c r="Z26" i="13"/>
  <c r="Z9" i="13"/>
  <c r="X9" i="13"/>
  <c r="X50" i="13"/>
  <c r="Z50" i="13"/>
  <c r="X75" i="13"/>
  <c r="Z75" i="13"/>
  <c r="Z72" i="13"/>
  <c r="X72" i="13"/>
  <c r="Z33" i="13"/>
  <c r="X33" i="13"/>
  <c r="Z32" i="13"/>
  <c r="X32" i="13"/>
  <c r="Z66" i="13"/>
  <c r="X66" i="13"/>
  <c r="X71" i="13"/>
  <c r="Z71" i="13"/>
  <c r="Z14" i="13"/>
  <c r="X14" i="13"/>
  <c r="Q23" i="13"/>
  <c r="R23" i="13" s="1"/>
  <c r="R1" i="13"/>
  <c r="T1" i="13"/>
  <c r="A6" i="13"/>
  <c r="A13" i="17" s="1"/>
  <c r="C5" i="11"/>
  <c r="F5" i="11"/>
  <c r="A4" i="11"/>
  <c r="A3" i="11"/>
  <c r="N98" i="13" l="1"/>
  <c r="Y98" i="13" s="1"/>
  <c r="AH56" i="13"/>
  <c r="K63" i="17"/>
  <c r="K29" i="17"/>
  <c r="AH22" i="13"/>
  <c r="K84" i="17"/>
  <c r="AH77" i="13"/>
  <c r="K72" i="17"/>
  <c r="AH65" i="13"/>
  <c r="K92" i="17"/>
  <c r="AH85" i="13"/>
  <c r="K83" i="17"/>
  <c r="AH76" i="13"/>
  <c r="AH61" i="13"/>
  <c r="K68" i="17"/>
  <c r="AH29" i="13"/>
  <c r="K36" i="17"/>
  <c r="K75" i="17"/>
  <c r="AH68" i="13"/>
  <c r="AH33" i="13"/>
  <c r="K40" i="17"/>
  <c r="K80" i="17"/>
  <c r="AH73" i="13"/>
  <c r="K53" i="17"/>
  <c r="AH46" i="13"/>
  <c r="AH72" i="13"/>
  <c r="K79" i="17"/>
  <c r="K88" i="17"/>
  <c r="AH81" i="13"/>
  <c r="K46" i="17"/>
  <c r="AH39" i="13"/>
  <c r="AH49" i="13"/>
  <c r="K56" i="17"/>
  <c r="AH48" i="13"/>
  <c r="K55" i="17"/>
  <c r="K89" i="17"/>
  <c r="AH82" i="13"/>
  <c r="AH44" i="13"/>
  <c r="K51" i="17"/>
  <c r="AH71" i="13"/>
  <c r="K78" i="17"/>
  <c r="AH26" i="13"/>
  <c r="K33" i="17"/>
  <c r="K38" i="17"/>
  <c r="AH31" i="13"/>
  <c r="AH51" i="13"/>
  <c r="K58" i="17"/>
  <c r="AH28" i="13"/>
  <c r="K35" i="17"/>
  <c r="AH25" i="13"/>
  <c r="K32" i="17"/>
  <c r="K70" i="17"/>
  <c r="AH63" i="13"/>
  <c r="AH80" i="13"/>
  <c r="K87" i="17"/>
  <c r="K69" i="17"/>
  <c r="AH62" i="13"/>
  <c r="K76" i="17"/>
  <c r="AH69" i="13"/>
  <c r="K45" i="17"/>
  <c r="AH38" i="13"/>
  <c r="AH79" i="13"/>
  <c r="K86" i="17"/>
  <c r="AH19" i="13"/>
  <c r="K26" i="17"/>
  <c r="AH27" i="13"/>
  <c r="K34" i="17"/>
  <c r="K82" i="17"/>
  <c r="AH75" i="13"/>
  <c r="AH59" i="13"/>
  <c r="K66" i="17"/>
  <c r="AH52" i="13"/>
  <c r="K59" i="17"/>
  <c r="AH60" i="13"/>
  <c r="K67" i="17"/>
  <c r="AH24" i="13"/>
  <c r="K31" i="17"/>
  <c r="K22" i="17"/>
  <c r="AH15" i="13"/>
  <c r="K73" i="17"/>
  <c r="AH66" i="13"/>
  <c r="K28" i="17"/>
  <c r="AH21" i="13"/>
  <c r="AH32" i="13"/>
  <c r="K39" i="17"/>
  <c r="AH17" i="13"/>
  <c r="K24" i="17"/>
  <c r="AH34" i="13"/>
  <c r="K41" i="17"/>
  <c r="AH41" i="13"/>
  <c r="K48" i="17"/>
  <c r="K37" i="17"/>
  <c r="AH30" i="13"/>
  <c r="AH42" i="13"/>
  <c r="K49" i="17"/>
  <c r="K85" i="17"/>
  <c r="AH78" i="13"/>
  <c r="AH53" i="13"/>
  <c r="K60" i="17"/>
  <c r="AH58" i="13"/>
  <c r="K65" i="17"/>
  <c r="AH37" i="13"/>
  <c r="K44" i="17"/>
  <c r="AH50" i="13"/>
  <c r="K57" i="17"/>
  <c r="K93" i="17"/>
  <c r="AH86" i="13"/>
  <c r="K61" i="17"/>
  <c r="AH54" i="13"/>
  <c r="K74" i="17"/>
  <c r="AH67" i="13"/>
  <c r="K81" i="17"/>
  <c r="AH74" i="13"/>
  <c r="AH45" i="13"/>
  <c r="K52" i="17"/>
  <c r="AH57" i="13"/>
  <c r="K64" i="17"/>
  <c r="AH18" i="13"/>
  <c r="K25" i="17"/>
  <c r="AH43" i="13"/>
  <c r="K50" i="17"/>
  <c r="K77" i="17"/>
  <c r="AH70" i="13"/>
  <c r="K94" i="17"/>
  <c r="AH87" i="13"/>
  <c r="K21" i="17"/>
  <c r="AH14" i="13"/>
  <c r="K19" i="17"/>
  <c r="AH12" i="13"/>
  <c r="K20" i="17"/>
  <c r="AH13" i="13"/>
  <c r="K18" i="17"/>
  <c r="AH11" i="13"/>
  <c r="K16" i="17"/>
  <c r="AH9" i="13"/>
  <c r="K15" i="17"/>
  <c r="AH8" i="13"/>
  <c r="O99" i="13"/>
  <c r="N95" i="13"/>
  <c r="AA6" i="13"/>
  <c r="AA97" i="13" s="1"/>
  <c r="N97" i="13"/>
  <c r="N96" i="13"/>
  <c r="AG72" i="13"/>
  <c r="AG9" i="13"/>
  <c r="M16" i="17" s="1"/>
  <c r="AG81" i="13"/>
  <c r="AG24" i="13"/>
  <c r="AG38" i="13"/>
  <c r="AG49" i="13"/>
  <c r="AG34" i="13"/>
  <c r="AG37" i="13"/>
  <c r="AG11" i="13"/>
  <c r="M18" i="17" s="1"/>
  <c r="AG82" i="13"/>
  <c r="AG73" i="13"/>
  <c r="AG86" i="13"/>
  <c r="AG13" i="13"/>
  <c r="AG67" i="13"/>
  <c r="AG22" i="13"/>
  <c r="AG18" i="13"/>
  <c r="AG61" i="13"/>
  <c r="AG80" i="13"/>
  <c r="AG32" i="13"/>
  <c r="AG39" i="13"/>
  <c r="AG42" i="13"/>
  <c r="AG53" i="13"/>
  <c r="AG46" i="13"/>
  <c r="AG74" i="13"/>
  <c r="AG52" i="13"/>
  <c r="AG85" i="13"/>
  <c r="AG60" i="13"/>
  <c r="AG33" i="13"/>
  <c r="AG69" i="13"/>
  <c r="AG62" i="13"/>
  <c r="AG15" i="13"/>
  <c r="AG19" i="13"/>
  <c r="AG58" i="13"/>
  <c r="AG41" i="13"/>
  <c r="AG79" i="13"/>
  <c r="AG12" i="13"/>
  <c r="M19" i="17" s="1"/>
  <c r="AG44" i="13"/>
  <c r="AG75" i="13"/>
  <c r="AG26" i="13"/>
  <c r="AG59" i="13"/>
  <c r="AG87" i="13"/>
  <c r="M94" i="17" s="1"/>
  <c r="AG71" i="13"/>
  <c r="AG50" i="13"/>
  <c r="AG31" i="13"/>
  <c r="AG51" i="13"/>
  <c r="AG45" i="13"/>
  <c r="AG28" i="13"/>
  <c r="AG77" i="13"/>
  <c r="AG57" i="13"/>
  <c r="AG63" i="13"/>
  <c r="AG76" i="13"/>
  <c r="AG70" i="13"/>
  <c r="W7" i="13"/>
  <c r="AG25" i="13"/>
  <c r="W68" i="13"/>
  <c r="K14" i="17"/>
  <c r="AC75" i="13"/>
  <c r="AE75" i="13" s="1"/>
  <c r="AA75" i="13"/>
  <c r="AC26" i="13"/>
  <c r="AE26" i="13" s="1"/>
  <c r="AA26" i="13"/>
  <c r="AC46" i="13"/>
  <c r="AE46" i="13" s="1"/>
  <c r="AA46" i="13"/>
  <c r="AC54" i="13"/>
  <c r="AE54" i="13" s="1"/>
  <c r="AA54" i="13"/>
  <c r="AC56" i="13"/>
  <c r="AE56" i="13" s="1"/>
  <c r="AA56" i="13"/>
  <c r="AC74" i="13"/>
  <c r="AE74" i="13" s="1"/>
  <c r="AA74" i="13"/>
  <c r="AC59" i="13"/>
  <c r="AE59" i="13" s="1"/>
  <c r="AA59" i="13"/>
  <c r="AC18" i="13"/>
  <c r="AE18" i="13" s="1"/>
  <c r="AA18" i="13"/>
  <c r="AC61" i="13"/>
  <c r="AE61" i="13" s="1"/>
  <c r="AA61" i="13"/>
  <c r="AC14" i="13"/>
  <c r="AE14" i="13" s="1"/>
  <c r="AA14" i="13"/>
  <c r="AC32" i="13"/>
  <c r="AE32" i="13" s="1"/>
  <c r="AA32" i="13"/>
  <c r="AC21" i="13"/>
  <c r="AE21" i="13" s="1"/>
  <c r="AA21" i="13"/>
  <c r="AC39" i="13"/>
  <c r="AE39" i="13" s="1"/>
  <c r="AA39" i="13"/>
  <c r="AC48" i="13"/>
  <c r="AE48" i="13" s="1"/>
  <c r="AA48" i="13"/>
  <c r="AC15" i="13"/>
  <c r="AE15" i="13" s="1"/>
  <c r="AA15" i="13"/>
  <c r="AC78" i="13"/>
  <c r="AE78" i="13" s="1"/>
  <c r="AA78" i="13"/>
  <c r="AC71" i="13"/>
  <c r="AE71" i="13" s="1"/>
  <c r="AA71" i="13"/>
  <c r="AC50" i="13"/>
  <c r="AE50" i="13" s="1"/>
  <c r="AA50" i="13"/>
  <c r="AC31" i="13"/>
  <c r="AE31" i="13" s="1"/>
  <c r="AA31" i="13"/>
  <c r="AC8" i="13"/>
  <c r="AE8" i="13" s="1"/>
  <c r="W99" i="13" s="1"/>
  <c r="AA8" i="13"/>
  <c r="AC51" i="13"/>
  <c r="AE51" i="13" s="1"/>
  <c r="AA51" i="13"/>
  <c r="AC45" i="13"/>
  <c r="AE45" i="13" s="1"/>
  <c r="AA45" i="13"/>
  <c r="AC87" i="13"/>
  <c r="AE87" i="13" s="1"/>
  <c r="AA87" i="13"/>
  <c r="AC52" i="13"/>
  <c r="AE52" i="13" s="1"/>
  <c r="AA52" i="13"/>
  <c r="AC25" i="13"/>
  <c r="AE25" i="13" s="1"/>
  <c r="AA25" i="13"/>
  <c r="AC85" i="13"/>
  <c r="AE85" i="13" s="1"/>
  <c r="AA85" i="13"/>
  <c r="AC43" i="13"/>
  <c r="AE43" i="13" s="1"/>
  <c r="AA43" i="13"/>
  <c r="AC60" i="13"/>
  <c r="AE60" i="13" s="1"/>
  <c r="AA60" i="13"/>
  <c r="AC10" i="13"/>
  <c r="AE10" i="13" s="1"/>
  <c r="AA10" i="13"/>
  <c r="AC33" i="13"/>
  <c r="AE33" i="13" s="1"/>
  <c r="AA33" i="13"/>
  <c r="AC69" i="13"/>
  <c r="AE69" i="13" s="1"/>
  <c r="AA69" i="13"/>
  <c r="AC17" i="13"/>
  <c r="AE17" i="13" s="1"/>
  <c r="AA17" i="13"/>
  <c r="AC62" i="13"/>
  <c r="AE62" i="13" s="1"/>
  <c r="AA62" i="13"/>
  <c r="AC34" i="13"/>
  <c r="AE34" i="13" s="1"/>
  <c r="AA34" i="13"/>
  <c r="AC30" i="13"/>
  <c r="AE30" i="13" s="1"/>
  <c r="AA30" i="13"/>
  <c r="AC37" i="13"/>
  <c r="AE37" i="13" s="1"/>
  <c r="AA37" i="13"/>
  <c r="AC55" i="13"/>
  <c r="AE55" i="13" s="1"/>
  <c r="AA55" i="13"/>
  <c r="AC86" i="13"/>
  <c r="AE86" i="13" s="1"/>
  <c r="AA86" i="13"/>
  <c r="AC13" i="13"/>
  <c r="AE13" i="13" s="1"/>
  <c r="AA13" i="13"/>
  <c r="AC67" i="13"/>
  <c r="AE67" i="13" s="1"/>
  <c r="AA67" i="13"/>
  <c r="AC22" i="13"/>
  <c r="AE22" i="13" s="1"/>
  <c r="AA22" i="13"/>
  <c r="AC28" i="13"/>
  <c r="AE28" i="13" s="1"/>
  <c r="AA28" i="13"/>
  <c r="AC77" i="13"/>
  <c r="AE77" i="13" s="1"/>
  <c r="AA77" i="13"/>
  <c r="AC57" i="13"/>
  <c r="AE57" i="13" s="1"/>
  <c r="AA57" i="13"/>
  <c r="AC63" i="13"/>
  <c r="AE63" i="13" s="1"/>
  <c r="AA63" i="13"/>
  <c r="AC76" i="13"/>
  <c r="AE76" i="13" s="1"/>
  <c r="AA76" i="13"/>
  <c r="X36" i="13"/>
  <c r="AC40" i="13"/>
  <c r="AE40" i="13" s="1"/>
  <c r="AA40" i="13"/>
  <c r="AC66" i="13"/>
  <c r="AE66" i="13" s="1"/>
  <c r="AA66" i="13"/>
  <c r="AA98" i="13" s="1"/>
  <c r="O98" i="13" s="1"/>
  <c r="AC72" i="13"/>
  <c r="AE72" i="13" s="1"/>
  <c r="AA72" i="13"/>
  <c r="AC9" i="13"/>
  <c r="AE9" i="13" s="1"/>
  <c r="AA9" i="13"/>
  <c r="AC81" i="13"/>
  <c r="AE81" i="13" s="1"/>
  <c r="AA81" i="13"/>
  <c r="AC24" i="13"/>
  <c r="AE24" i="13" s="1"/>
  <c r="AA24" i="13"/>
  <c r="AC38" i="13"/>
  <c r="AE38" i="13" s="1"/>
  <c r="AA38" i="13"/>
  <c r="AC49" i="13"/>
  <c r="AE49" i="13" s="1"/>
  <c r="AA49" i="13"/>
  <c r="AC27" i="13"/>
  <c r="AE27" i="13" s="1"/>
  <c r="AA27" i="13"/>
  <c r="AC41" i="13"/>
  <c r="AE41" i="13" s="1"/>
  <c r="AA41" i="13"/>
  <c r="AC79" i="13"/>
  <c r="AE79" i="13" s="1"/>
  <c r="AA79" i="13"/>
  <c r="AC42" i="13"/>
  <c r="AE42" i="13" s="1"/>
  <c r="AA42" i="13"/>
  <c r="AC12" i="13"/>
  <c r="AE12" i="13" s="1"/>
  <c r="AA12" i="13"/>
  <c r="D84" i="11"/>
  <c r="E84" i="11" s="1"/>
  <c r="D86" i="11"/>
  <c r="E86" i="11" s="1"/>
  <c r="D88" i="11"/>
  <c r="E88" i="11" s="1"/>
  <c r="F88" i="11" s="1"/>
  <c r="D90" i="11"/>
  <c r="E90" i="11" s="1"/>
  <c r="D92" i="11"/>
  <c r="E92" i="11" s="1"/>
  <c r="D94" i="11"/>
  <c r="E94" i="11" s="1"/>
  <c r="D83" i="11"/>
  <c r="E83" i="11" s="1"/>
  <c r="D85" i="11"/>
  <c r="E85" i="11" s="1"/>
  <c r="D87" i="11"/>
  <c r="E87" i="11" s="1"/>
  <c r="D89" i="11"/>
  <c r="E89" i="11" s="1"/>
  <c r="D91" i="11"/>
  <c r="E91" i="11" s="1"/>
  <c r="D93" i="11"/>
  <c r="E93" i="11" s="1"/>
  <c r="D95" i="11"/>
  <c r="E95" i="11" s="1"/>
  <c r="Z36" i="13"/>
  <c r="D13" i="11"/>
  <c r="E13" i="11" s="1"/>
  <c r="F13" i="11" s="1"/>
  <c r="D18" i="11"/>
  <c r="E18" i="11" s="1"/>
  <c r="F18" i="11" s="1"/>
  <c r="D22" i="11"/>
  <c r="E22" i="11" s="1"/>
  <c r="D27" i="11"/>
  <c r="E27" i="11" s="1"/>
  <c r="D31" i="11"/>
  <c r="E31" i="11" s="1"/>
  <c r="D35" i="11"/>
  <c r="E35" i="11" s="1"/>
  <c r="F35" i="11" s="1"/>
  <c r="D39" i="11"/>
  <c r="E39" i="11" s="1"/>
  <c r="D44" i="11"/>
  <c r="E44" i="11" s="1"/>
  <c r="D48" i="11"/>
  <c r="E48" i="11" s="1"/>
  <c r="D52" i="11"/>
  <c r="E52" i="11" s="1"/>
  <c r="D57" i="11"/>
  <c r="E57" i="11" s="1"/>
  <c r="D61" i="11"/>
  <c r="E61" i="11" s="1"/>
  <c r="F61" i="11" s="1"/>
  <c r="D78" i="11"/>
  <c r="E78" i="11" s="1"/>
  <c r="E65" i="11"/>
  <c r="E69" i="11"/>
  <c r="E73" i="11"/>
  <c r="F73" i="11" s="1"/>
  <c r="D12" i="11"/>
  <c r="E12" i="11" s="1"/>
  <c r="D25" i="11"/>
  <c r="E25" i="11" s="1"/>
  <c r="F25" i="11" s="1"/>
  <c r="D34" i="11"/>
  <c r="E34" i="11" s="1"/>
  <c r="F34" i="11" s="1"/>
  <c r="D43" i="11"/>
  <c r="E43" i="11" s="1"/>
  <c r="D56" i="11"/>
  <c r="E56" i="11" s="1"/>
  <c r="D77" i="11"/>
  <c r="E77" i="11" s="1"/>
  <c r="F77" i="11" s="1"/>
  <c r="E64" i="11"/>
  <c r="F64" i="11" s="1"/>
  <c r="E72" i="11"/>
  <c r="D10" i="11"/>
  <c r="E10" i="11" s="1"/>
  <c r="F10" i="11" s="1"/>
  <c r="D14" i="11"/>
  <c r="E14" i="11" s="1"/>
  <c r="D19" i="11"/>
  <c r="E19" i="11" s="1"/>
  <c r="D23" i="11"/>
  <c r="E23" i="11" s="1"/>
  <c r="D28" i="11"/>
  <c r="E28" i="11" s="1"/>
  <c r="D32" i="11"/>
  <c r="E32" i="11" s="1"/>
  <c r="F32" i="11" s="1"/>
  <c r="D36" i="11"/>
  <c r="E36" i="11" s="1"/>
  <c r="D40" i="11"/>
  <c r="E40" i="11" s="1"/>
  <c r="D45" i="11"/>
  <c r="E45" i="11" s="1"/>
  <c r="D49" i="11"/>
  <c r="E49" i="11" s="1"/>
  <c r="F49" i="11" s="1"/>
  <c r="D54" i="11"/>
  <c r="E54" i="11" s="1"/>
  <c r="F54" i="11" s="1"/>
  <c r="D58" i="11"/>
  <c r="E58" i="11" s="1"/>
  <c r="D75" i="11"/>
  <c r="E75" i="11" s="1"/>
  <c r="F75" i="11" s="1"/>
  <c r="D79" i="11"/>
  <c r="E79" i="11" s="1"/>
  <c r="D96" i="11"/>
  <c r="E96" i="11" s="1"/>
  <c r="E66" i="11"/>
  <c r="E70" i="11"/>
  <c r="D9" i="11"/>
  <c r="E9" i="11" s="1"/>
  <c r="D11" i="11"/>
  <c r="E11" i="11" s="1"/>
  <c r="F11" i="11" s="1"/>
  <c r="D15" i="11"/>
  <c r="E15" i="11" s="1"/>
  <c r="D20" i="11"/>
  <c r="E20" i="11" s="1"/>
  <c r="D24" i="11"/>
  <c r="E24" i="11" s="1"/>
  <c r="D29" i="11"/>
  <c r="E29" i="11" s="1"/>
  <c r="D33" i="11"/>
  <c r="E33" i="11" s="1"/>
  <c r="D37" i="11"/>
  <c r="E37" i="11" s="1"/>
  <c r="D41" i="11"/>
  <c r="E41" i="11" s="1"/>
  <c r="D46" i="11"/>
  <c r="E46" i="11" s="1"/>
  <c r="D50" i="11"/>
  <c r="E50" i="11" s="1"/>
  <c r="D55" i="11"/>
  <c r="E55" i="11" s="1"/>
  <c r="F55" i="11" s="1"/>
  <c r="D59" i="11"/>
  <c r="E59" i="11" s="1"/>
  <c r="D76" i="11"/>
  <c r="E76" i="11" s="1"/>
  <c r="D80" i="11"/>
  <c r="E80" i="11" s="1"/>
  <c r="D97" i="11"/>
  <c r="E97" i="11" s="1"/>
  <c r="E67" i="11"/>
  <c r="E71" i="11"/>
  <c r="D16" i="11"/>
  <c r="E16" i="11" s="1"/>
  <c r="D21" i="11"/>
  <c r="E21" i="11" s="1"/>
  <c r="F21" i="11" s="1"/>
  <c r="D30" i="11"/>
  <c r="E30" i="11" s="1"/>
  <c r="D38" i="11"/>
  <c r="E38" i="11" s="1"/>
  <c r="D47" i="11"/>
  <c r="E47" i="11" s="1"/>
  <c r="D51" i="11"/>
  <c r="E51" i="11" s="1"/>
  <c r="D60" i="11"/>
  <c r="E60" i="11" s="1"/>
  <c r="D82" i="11"/>
  <c r="E82" i="11" s="1"/>
  <c r="E68" i="11"/>
  <c r="W66" i="13"/>
  <c r="W9" i="13"/>
  <c r="W69" i="13"/>
  <c r="W21" i="13"/>
  <c r="W38" i="13"/>
  <c r="W62" i="13"/>
  <c r="W43" i="13"/>
  <c r="W80" i="13"/>
  <c r="W46" i="13"/>
  <c r="W8" i="13"/>
  <c r="W56" i="13"/>
  <c r="W59" i="13"/>
  <c r="W22" i="13"/>
  <c r="W52" i="13"/>
  <c r="W65" i="13"/>
  <c r="W32" i="13"/>
  <c r="W72" i="13"/>
  <c r="W81" i="13"/>
  <c r="W39" i="13"/>
  <c r="W48" i="13"/>
  <c r="W34" i="13"/>
  <c r="W41" i="13"/>
  <c r="W85" i="13"/>
  <c r="W71" i="13"/>
  <c r="W50" i="13"/>
  <c r="W26" i="13"/>
  <c r="W86" i="13"/>
  <c r="W31" i="13"/>
  <c r="W54" i="13"/>
  <c r="W67" i="13"/>
  <c r="W51" i="13"/>
  <c r="W74" i="13"/>
  <c r="W45" i="13"/>
  <c r="W28" i="13"/>
  <c r="W57" i="13"/>
  <c r="W25" i="13"/>
  <c r="W18" i="13"/>
  <c r="W42" i="13"/>
  <c r="W78" i="13"/>
  <c r="W11" i="13"/>
  <c r="W58" i="13"/>
  <c r="W14" i="13"/>
  <c r="W33" i="13"/>
  <c r="W24" i="13"/>
  <c r="W6" i="13"/>
  <c r="K13" i="17"/>
  <c r="W27" i="13"/>
  <c r="W15" i="13"/>
  <c r="W79" i="13"/>
  <c r="W63" i="13"/>
  <c r="W70" i="13"/>
  <c r="W75" i="13"/>
  <c r="W13" i="13"/>
  <c r="W87" i="13"/>
  <c r="W77" i="13"/>
  <c r="W12" i="13"/>
  <c r="W37" i="13"/>
  <c r="W19" i="13"/>
  <c r="W29" i="13"/>
  <c r="W73" i="13"/>
  <c r="W17" i="13"/>
  <c r="W49" i="13"/>
  <c r="W30" i="13"/>
  <c r="W76" i="13"/>
  <c r="W61" i="13"/>
  <c r="W53" i="13"/>
  <c r="W82" i="13"/>
  <c r="W60" i="13"/>
  <c r="W44" i="13"/>
  <c r="AC6" i="13"/>
  <c r="AE6" i="13" s="1"/>
  <c r="W97" i="13" s="1"/>
  <c r="C8" i="11"/>
  <c r="AC65" i="13"/>
  <c r="AE65" i="13" s="1"/>
  <c r="X84" i="13"/>
  <c r="Z84" i="13"/>
  <c r="X23" i="13"/>
  <c r="Z23" i="13"/>
  <c r="X16" i="13"/>
  <c r="Z16" i="13"/>
  <c r="N94" i="13" s="1"/>
  <c r="A81" i="4"/>
  <c r="A82" i="4"/>
  <c r="A83" i="4"/>
  <c r="A80" i="4"/>
  <c r="A71" i="4"/>
  <c r="A72" i="4"/>
  <c r="A73" i="4"/>
  <c r="A74" i="4"/>
  <c r="A75" i="4"/>
  <c r="A76" i="4"/>
  <c r="A70" i="4"/>
  <c r="A62" i="4"/>
  <c r="A63" i="4"/>
  <c r="A64" i="4"/>
  <c r="A65" i="4"/>
  <c r="A66" i="4"/>
  <c r="A67" i="4"/>
  <c r="A68" i="4"/>
  <c r="A61" i="4"/>
  <c r="A48" i="4"/>
  <c r="A49" i="4"/>
  <c r="A50" i="4"/>
  <c r="A51" i="4"/>
  <c r="A52" i="4"/>
  <c r="A53" i="4"/>
  <c r="A47" i="4"/>
  <c r="A33" i="4"/>
  <c r="A34" i="4"/>
  <c r="A35" i="4"/>
  <c r="A36" i="4"/>
  <c r="A37" i="4"/>
  <c r="A38" i="4"/>
  <c r="A32" i="4"/>
  <c r="A11" i="4"/>
  <c r="A12" i="4"/>
  <c r="A13" i="4"/>
  <c r="A14" i="4"/>
  <c r="A15" i="4"/>
  <c r="A16" i="4"/>
  <c r="A17" i="4"/>
  <c r="A18" i="4"/>
  <c r="A19" i="4"/>
  <c r="A20" i="4"/>
  <c r="A21" i="4"/>
  <c r="A22" i="4"/>
  <c r="A23" i="4"/>
  <c r="A24" i="4"/>
  <c r="A25" i="4"/>
  <c r="A26" i="4"/>
  <c r="A27" i="4"/>
  <c r="A28" i="4"/>
  <c r="A29" i="4"/>
  <c r="A30" i="4"/>
  <c r="A10" i="4"/>
  <c r="AH16" i="13" l="1"/>
  <c r="K23" i="17"/>
  <c r="K91" i="17"/>
  <c r="AH84" i="13"/>
  <c r="N93" i="13"/>
  <c r="AH36" i="13"/>
  <c r="K43" i="17"/>
  <c r="AH23" i="13"/>
  <c r="K30" i="17"/>
  <c r="W98" i="13"/>
  <c r="AA96" i="13"/>
  <c r="O96" i="13" s="1"/>
  <c r="Y96" i="13"/>
  <c r="Y97" i="13"/>
  <c r="O97" i="13"/>
  <c r="S99" i="13"/>
  <c r="S98" i="13"/>
  <c r="S97" i="13"/>
  <c r="W95" i="13"/>
  <c r="W96" i="13"/>
  <c r="AA95" i="13"/>
  <c r="O95" i="13" s="1"/>
  <c r="Y94" i="13"/>
  <c r="AF30" i="13"/>
  <c r="AF17" i="13"/>
  <c r="AF48" i="13"/>
  <c r="AF54" i="13"/>
  <c r="AF68" i="13"/>
  <c r="AF8" i="13"/>
  <c r="AF29" i="13"/>
  <c r="AF10" i="13"/>
  <c r="AF65" i="13"/>
  <c r="AF78" i="13"/>
  <c r="F81" i="11"/>
  <c r="F74" i="11"/>
  <c r="AF47" i="13"/>
  <c r="L54" i="17" s="1"/>
  <c r="F53" i="11"/>
  <c r="F63" i="11"/>
  <c r="AF56" i="13"/>
  <c r="AF14" i="13"/>
  <c r="F17" i="11"/>
  <c r="AF27" i="13"/>
  <c r="F26" i="11"/>
  <c r="F42" i="11"/>
  <c r="AF43" i="13"/>
  <c r="F9" i="11"/>
  <c r="AF7" i="13"/>
  <c r="AG7" i="13" s="1"/>
  <c r="M14" i="17" s="1"/>
  <c r="AG84" i="13"/>
  <c r="AG16" i="13"/>
  <c r="AG23" i="13"/>
  <c r="Y95" i="13"/>
  <c r="AF66" i="13"/>
  <c r="L73" i="17" s="1"/>
  <c r="W36" i="13"/>
  <c r="AG36" i="13"/>
  <c r="AF21" i="13"/>
  <c r="S94" i="13"/>
  <c r="S95" i="13"/>
  <c r="S96" i="13"/>
  <c r="V96" i="13" s="1"/>
  <c r="AC84" i="13"/>
  <c r="AE84" i="13" s="1"/>
  <c r="AA84" i="13"/>
  <c r="AC23" i="13"/>
  <c r="AE23" i="13" s="1"/>
  <c r="AA23" i="13"/>
  <c r="AC16" i="13"/>
  <c r="AE16" i="13" s="1"/>
  <c r="W94" i="13" s="1"/>
  <c r="AA16" i="13"/>
  <c r="AC36" i="13"/>
  <c r="AE36" i="13" s="1"/>
  <c r="AA36" i="13"/>
  <c r="W16" i="13"/>
  <c r="W23" i="13"/>
  <c r="W84" i="13"/>
  <c r="C5" i="4"/>
  <c r="M1" i="5"/>
  <c r="AG54" i="13" l="1"/>
  <c r="L61" i="17"/>
  <c r="AG27" i="13"/>
  <c r="L34" i="17"/>
  <c r="AG48" i="13"/>
  <c r="L55" i="17"/>
  <c r="AG43" i="13"/>
  <c r="L50" i="17"/>
  <c r="AG30" i="13"/>
  <c r="L37" i="17"/>
  <c r="AG56" i="13"/>
  <c r="L63" i="17"/>
  <c r="AG68" i="13"/>
  <c r="L75" i="17"/>
  <c r="AG78" i="13"/>
  <c r="L85" i="17"/>
  <c r="AG17" i="13"/>
  <c r="L24" i="17"/>
  <c r="AG14" i="13"/>
  <c r="M21" i="17" s="1"/>
  <c r="L21" i="17"/>
  <c r="AG21" i="13"/>
  <c r="L28" i="17"/>
  <c r="AG29" i="13"/>
  <c r="L36" i="17"/>
  <c r="AG10" i="13"/>
  <c r="M17" i="17" s="1"/>
  <c r="L17" i="17"/>
  <c r="AG8" i="13"/>
  <c r="M15" i="17" s="1"/>
  <c r="L15" i="17"/>
  <c r="AG65" i="13"/>
  <c r="L72" i="17"/>
  <c r="W93" i="13"/>
  <c r="AA93" i="13"/>
  <c r="O93" i="13" s="1"/>
  <c r="V99" i="13"/>
  <c r="T99" i="13"/>
  <c r="V98" i="13"/>
  <c r="T98" i="13"/>
  <c r="V97" i="13"/>
  <c r="T97" i="13"/>
  <c r="Y100" i="13"/>
  <c r="AA94" i="13"/>
  <c r="O94" i="13" s="1"/>
  <c r="AF6" i="13"/>
  <c r="AG6" i="13" s="1"/>
  <c r="M13" i="17" s="1"/>
  <c r="AG66" i="13"/>
  <c r="AG47" i="13"/>
  <c r="F8" i="11"/>
  <c r="AE88" i="13"/>
  <c r="T96" i="13"/>
  <c r="V95" i="13"/>
  <c r="T95" i="13"/>
  <c r="V94" i="13"/>
  <c r="T94" i="13"/>
  <c r="S93" i="13"/>
  <c r="L14" i="17"/>
  <c r="G1" i="3"/>
  <c r="B1" i="3"/>
  <c r="R7" i="5"/>
  <c r="R8" i="5"/>
  <c r="R9" i="5"/>
  <c r="R10" i="5"/>
  <c r="R11" i="5"/>
  <c r="R12" i="5"/>
  <c r="R13" i="5"/>
  <c r="R14" i="5"/>
  <c r="R15" i="5"/>
  <c r="R16" i="5"/>
  <c r="R17" i="5"/>
  <c r="R18" i="5"/>
  <c r="R19" i="5"/>
  <c r="R20" i="5"/>
  <c r="R21" i="5"/>
  <c r="N21" i="5" s="1"/>
  <c r="W21" i="5" s="1"/>
  <c r="R22" i="5"/>
  <c r="R23" i="5"/>
  <c r="R24" i="5"/>
  <c r="N24" i="5" s="1"/>
  <c r="W24" i="5" s="1"/>
  <c r="R25" i="5"/>
  <c r="N25" i="5" s="1"/>
  <c r="O25" i="5" s="1"/>
  <c r="R26" i="5"/>
  <c r="R27" i="5"/>
  <c r="R28" i="5"/>
  <c r="R29" i="5"/>
  <c r="R30" i="5"/>
  <c r="R31" i="5"/>
  <c r="R32" i="5"/>
  <c r="R33" i="5"/>
  <c r="R34" i="5"/>
  <c r="R35" i="5"/>
  <c r="R36" i="5"/>
  <c r="R37" i="5"/>
  <c r="R38" i="5"/>
  <c r="R39" i="5"/>
  <c r="R40" i="5"/>
  <c r="N40" i="5" s="1"/>
  <c r="W40" i="5" s="1"/>
  <c r="R41" i="5"/>
  <c r="R42" i="5"/>
  <c r="N42" i="5" s="1"/>
  <c r="W42" i="5" s="1"/>
  <c r="R43" i="5"/>
  <c r="R44" i="5"/>
  <c r="N44" i="5" s="1"/>
  <c r="W44" i="5" s="1"/>
  <c r="R45" i="5"/>
  <c r="R46" i="5"/>
  <c r="N46" i="5" s="1"/>
  <c r="R51" i="5"/>
  <c r="R52" i="5"/>
  <c r="N52" i="5" s="1"/>
  <c r="W52" i="5" s="1"/>
  <c r="R53" i="5"/>
  <c r="R54" i="5"/>
  <c r="N54" i="5" s="1"/>
  <c r="W54" i="5" s="1"/>
  <c r="R55" i="5"/>
  <c r="R56" i="5"/>
  <c r="N56" i="5" s="1"/>
  <c r="W56" i="5" s="1"/>
  <c r="R57" i="5"/>
  <c r="R58" i="5"/>
  <c r="N58" i="5" s="1"/>
  <c r="O58" i="5" s="1"/>
  <c r="R59" i="5"/>
  <c r="R60" i="5"/>
  <c r="N60" i="5" s="1"/>
  <c r="W60" i="5" s="1"/>
  <c r="R61" i="5"/>
  <c r="R66" i="5"/>
  <c r="N66" i="5" s="1"/>
  <c r="W66" i="5" s="1"/>
  <c r="R67" i="5"/>
  <c r="R68" i="5"/>
  <c r="N68" i="5" s="1"/>
  <c r="W68" i="5" s="1"/>
  <c r="R69" i="5"/>
  <c r="R62" i="5"/>
  <c r="N62" i="5" s="1"/>
  <c r="R63" i="5"/>
  <c r="R64" i="5"/>
  <c r="N64" i="5" s="1"/>
  <c r="W64" i="5" s="1"/>
  <c r="R65" i="5"/>
  <c r="J98" i="17" l="1"/>
  <c r="J97" i="17"/>
  <c r="L13" i="17"/>
  <c r="W100" i="13"/>
  <c r="V93" i="13"/>
  <c r="V100" i="13" s="1"/>
  <c r="T93" i="13"/>
  <c r="O46" i="5"/>
  <c r="A2" i="13"/>
  <c r="A5" i="17"/>
  <c r="J40" i="5"/>
  <c r="K40" i="5" s="1"/>
  <c r="J64" i="5"/>
  <c r="K64" i="5" s="1"/>
  <c r="J60" i="5"/>
  <c r="K60" i="5" s="1"/>
  <c r="J52" i="5"/>
  <c r="K52" i="5" s="1"/>
  <c r="J58" i="5"/>
  <c r="K58" i="5" s="1"/>
  <c r="Q58" i="5" s="1"/>
  <c r="AA58" i="5" s="1"/>
  <c r="J46" i="5"/>
  <c r="K46" i="5" s="1"/>
  <c r="J25" i="5"/>
  <c r="K25" i="5" s="1"/>
  <c r="Q25" i="5" s="1"/>
  <c r="AA25" i="5" s="1"/>
  <c r="W58" i="5"/>
  <c r="J62" i="5"/>
  <c r="K62" i="5" s="1"/>
  <c r="J56" i="5"/>
  <c r="K56" i="5" s="1"/>
  <c r="J44" i="5"/>
  <c r="K44" i="5" s="1"/>
  <c r="J24" i="5"/>
  <c r="K24" i="5" s="1"/>
  <c r="W46" i="5"/>
  <c r="J66" i="5"/>
  <c r="K66" i="5" s="1"/>
  <c r="J54" i="5"/>
  <c r="K54" i="5" s="1"/>
  <c r="J42" i="5"/>
  <c r="K42" i="5" s="1"/>
  <c r="O64" i="5"/>
  <c r="W25" i="5"/>
  <c r="N61" i="5"/>
  <c r="J61" i="5" s="1"/>
  <c r="K61" i="5" s="1"/>
  <c r="N53" i="5"/>
  <c r="J53" i="5" s="1"/>
  <c r="K53" i="5" s="1"/>
  <c r="N41" i="5"/>
  <c r="J41" i="5" s="1"/>
  <c r="K41" i="5" s="1"/>
  <c r="N33" i="5"/>
  <c r="W62" i="5"/>
  <c r="O62" i="5"/>
  <c r="N59" i="5"/>
  <c r="J59" i="5" s="1"/>
  <c r="K59" i="5" s="1"/>
  <c r="N55" i="5"/>
  <c r="J55" i="5" s="1"/>
  <c r="K55" i="5" s="1"/>
  <c r="N51" i="5"/>
  <c r="J51" i="5" s="1"/>
  <c r="K51" i="5" s="1"/>
  <c r="N43" i="5"/>
  <c r="J43" i="5" s="1"/>
  <c r="K43" i="5" s="1"/>
  <c r="N39" i="5"/>
  <c r="J39" i="5" s="1"/>
  <c r="K39" i="5" s="1"/>
  <c r="N35" i="5"/>
  <c r="J35" i="5" s="1"/>
  <c r="K35" i="5" s="1"/>
  <c r="N31" i="5"/>
  <c r="J31" i="5" s="1"/>
  <c r="K31" i="5" s="1"/>
  <c r="N27" i="5"/>
  <c r="N23" i="5"/>
  <c r="J23" i="5" s="1"/>
  <c r="K23" i="5" s="1"/>
  <c r="N19" i="5"/>
  <c r="J19" i="5" s="1"/>
  <c r="K19" i="5" s="1"/>
  <c r="N15" i="5"/>
  <c r="J15" i="5" s="1"/>
  <c r="K15" i="5" s="1"/>
  <c r="N11" i="5"/>
  <c r="J11" i="5" s="1"/>
  <c r="K11" i="5" s="1"/>
  <c r="N7" i="5"/>
  <c r="J7" i="5" s="1"/>
  <c r="K7" i="5" s="1"/>
  <c r="J68" i="5"/>
  <c r="K68" i="5" s="1"/>
  <c r="N65" i="5"/>
  <c r="N69" i="5"/>
  <c r="O60" i="5"/>
  <c r="O52" i="5"/>
  <c r="O40" i="5"/>
  <c r="O24" i="5"/>
  <c r="N57" i="5"/>
  <c r="J57" i="5" s="1"/>
  <c r="K57" i="5" s="1"/>
  <c r="N45" i="5"/>
  <c r="J45" i="5" s="1"/>
  <c r="K45" i="5" s="1"/>
  <c r="N37" i="5"/>
  <c r="J37" i="5" s="1"/>
  <c r="K37" i="5" s="1"/>
  <c r="N29" i="5"/>
  <c r="J29" i="5" s="1"/>
  <c r="K29" i="5" s="1"/>
  <c r="N63" i="5"/>
  <c r="J63" i="5" s="1"/>
  <c r="K63" i="5" s="1"/>
  <c r="N67" i="5"/>
  <c r="N36" i="5"/>
  <c r="J36" i="5" s="1"/>
  <c r="K36" i="5" s="1"/>
  <c r="N32" i="5"/>
  <c r="J32" i="5" s="1"/>
  <c r="K32" i="5" s="1"/>
  <c r="N28" i="5"/>
  <c r="J28" i="5" s="1"/>
  <c r="K28" i="5" s="1"/>
  <c r="N20" i="5"/>
  <c r="N16" i="5"/>
  <c r="N12" i="5"/>
  <c r="N8" i="5"/>
  <c r="O68" i="5"/>
  <c r="O56" i="5"/>
  <c r="O44" i="5"/>
  <c r="N38" i="5"/>
  <c r="N34" i="5"/>
  <c r="N30" i="5"/>
  <c r="N26" i="5"/>
  <c r="N22" i="5"/>
  <c r="J22" i="5" s="1"/>
  <c r="K22" i="5" s="1"/>
  <c r="N18" i="5"/>
  <c r="N14" i="5"/>
  <c r="N10" i="5"/>
  <c r="O66" i="5"/>
  <c r="O54" i="5"/>
  <c r="O42" i="5"/>
  <c r="N17" i="5"/>
  <c r="J17" i="5" s="1"/>
  <c r="K17" i="5" s="1"/>
  <c r="N13" i="5"/>
  <c r="J13" i="5" s="1"/>
  <c r="K13" i="5" s="1"/>
  <c r="N9" i="5"/>
  <c r="J9" i="5" s="1"/>
  <c r="K9" i="5" s="1"/>
  <c r="J21" i="5"/>
  <c r="K21" i="5" s="1"/>
  <c r="O21" i="5"/>
  <c r="M95" i="17" l="1"/>
  <c r="J33" i="5"/>
  <c r="K33" i="5" s="1"/>
  <c r="K76" i="5"/>
  <c r="K75" i="5"/>
  <c r="Q46" i="5"/>
  <c r="AA46" i="5" s="1"/>
  <c r="Q40" i="5"/>
  <c r="AA40" i="5" s="1"/>
  <c r="Q24" i="5"/>
  <c r="AA24" i="5" s="1"/>
  <c r="Q44" i="5"/>
  <c r="AA44" i="5" s="1"/>
  <c r="S66" i="5"/>
  <c r="T66" i="5" s="1"/>
  <c r="Q66" i="5"/>
  <c r="AA66" i="5" s="1"/>
  <c r="Q56" i="5"/>
  <c r="AA56" i="5" s="1"/>
  <c r="Q62" i="5"/>
  <c r="AA62" i="5" s="1"/>
  <c r="Q52" i="5"/>
  <c r="AA52" i="5" s="1"/>
  <c r="S68" i="5"/>
  <c r="V68" i="5" s="1"/>
  <c r="X68" i="5" s="1"/>
  <c r="Q68" i="5"/>
  <c r="AA68" i="5" s="1"/>
  <c r="Q42" i="5"/>
  <c r="AA42" i="5" s="1"/>
  <c r="Q60" i="5"/>
  <c r="AA60" i="5" s="1"/>
  <c r="Q21" i="5"/>
  <c r="AA21" i="5" s="1"/>
  <c r="Q54" i="5"/>
  <c r="AA54" i="5" s="1"/>
  <c r="Q64" i="5"/>
  <c r="AA64" i="5" s="1"/>
  <c r="J69" i="5"/>
  <c r="K69" i="5" s="1"/>
  <c r="W88" i="13"/>
  <c r="AG88" i="13"/>
  <c r="AG89" i="13" s="1"/>
  <c r="J27" i="5"/>
  <c r="K27" i="5" s="1"/>
  <c r="W14" i="5"/>
  <c r="O14" i="5"/>
  <c r="O30" i="5"/>
  <c r="W30" i="5"/>
  <c r="O38" i="5"/>
  <c r="W38" i="5"/>
  <c r="W8" i="5"/>
  <c r="O8" i="5"/>
  <c r="W16" i="5"/>
  <c r="O16" i="5"/>
  <c r="W67" i="5"/>
  <c r="O67" i="5"/>
  <c r="W65" i="5"/>
  <c r="O65" i="5"/>
  <c r="O9" i="5"/>
  <c r="W9" i="5"/>
  <c r="W17" i="5"/>
  <c r="O17" i="5"/>
  <c r="Q17" i="5" s="1"/>
  <c r="AA17" i="5" s="1"/>
  <c r="J14" i="5"/>
  <c r="K14" i="5" s="1"/>
  <c r="W22" i="5"/>
  <c r="O22" i="5"/>
  <c r="Q22" i="5" s="1"/>
  <c r="AA22" i="5" s="1"/>
  <c r="J30" i="5"/>
  <c r="K30" i="5" s="1"/>
  <c r="J38" i="5"/>
  <c r="K38" i="5" s="1"/>
  <c r="J8" i="5"/>
  <c r="K8" i="5" s="1"/>
  <c r="J16" i="5"/>
  <c r="K16" i="5" s="1"/>
  <c r="W28" i="5"/>
  <c r="O28" i="5"/>
  <c r="Q28" i="5" s="1"/>
  <c r="AA28" i="5" s="1"/>
  <c r="W36" i="5"/>
  <c r="O36" i="5"/>
  <c r="Q36" i="5" s="1"/>
  <c r="AA36" i="5" s="1"/>
  <c r="W37" i="5"/>
  <c r="O37" i="5"/>
  <c r="Q37" i="5" s="1"/>
  <c r="AA37" i="5" s="1"/>
  <c r="W57" i="5"/>
  <c r="O57" i="5"/>
  <c r="Q57" i="5" s="1"/>
  <c r="AA57" i="5" s="1"/>
  <c r="W7" i="5"/>
  <c r="O7" i="5"/>
  <c r="W15" i="5"/>
  <c r="O15" i="5"/>
  <c r="Q15" i="5" s="1"/>
  <c r="AA15" i="5" s="1"/>
  <c r="W23" i="5"/>
  <c r="O23" i="5"/>
  <c r="Q23" i="5" s="1"/>
  <c r="AA23" i="5" s="1"/>
  <c r="W31" i="5"/>
  <c r="O31" i="5"/>
  <c r="Q31" i="5" s="1"/>
  <c r="AA31" i="5" s="1"/>
  <c r="W39" i="5"/>
  <c r="O39" i="5"/>
  <c r="Q39" i="5" s="1"/>
  <c r="AA39" i="5" s="1"/>
  <c r="W51" i="5"/>
  <c r="O51" i="5"/>
  <c r="Q51" i="5" s="1"/>
  <c r="AA51" i="5" s="1"/>
  <c r="W59" i="5"/>
  <c r="O59" i="5"/>
  <c r="Q59" i="5" s="1"/>
  <c r="AA59" i="5" s="1"/>
  <c r="W33" i="5"/>
  <c r="O33" i="5"/>
  <c r="W53" i="5"/>
  <c r="O53" i="5"/>
  <c r="Q53" i="5" s="1"/>
  <c r="AA53" i="5" s="1"/>
  <c r="O10" i="5"/>
  <c r="W10" i="5"/>
  <c r="W18" i="5"/>
  <c r="O18" i="5"/>
  <c r="W26" i="5"/>
  <c r="O26" i="5"/>
  <c r="W34" i="5"/>
  <c r="O34" i="5"/>
  <c r="W12" i="5"/>
  <c r="O12" i="5"/>
  <c r="W20" i="5"/>
  <c r="O20" i="5"/>
  <c r="W63" i="5"/>
  <c r="O63" i="5"/>
  <c r="Q63" i="5" s="1"/>
  <c r="AA63" i="5" s="1"/>
  <c r="W69" i="5"/>
  <c r="O69" i="5"/>
  <c r="O13" i="5"/>
  <c r="Q13" i="5" s="1"/>
  <c r="AA13" i="5" s="1"/>
  <c r="W13" i="5"/>
  <c r="J10" i="5"/>
  <c r="K10" i="5" s="1"/>
  <c r="J18" i="5"/>
  <c r="K18" i="5" s="1"/>
  <c r="J26" i="5"/>
  <c r="K26" i="5" s="1"/>
  <c r="J34" i="5"/>
  <c r="K34" i="5" s="1"/>
  <c r="J12" i="5"/>
  <c r="K12" i="5" s="1"/>
  <c r="J20" i="5"/>
  <c r="K20" i="5" s="1"/>
  <c r="W32" i="5"/>
  <c r="O32" i="5"/>
  <c r="Q32" i="5" s="1"/>
  <c r="AA32" i="5" s="1"/>
  <c r="J67" i="5"/>
  <c r="K67" i="5" s="1"/>
  <c r="W29" i="5"/>
  <c r="O29" i="5"/>
  <c r="Q29" i="5" s="1"/>
  <c r="AA29" i="5" s="1"/>
  <c r="W45" i="5"/>
  <c r="O45" i="5"/>
  <c r="Q45" i="5" s="1"/>
  <c r="AA45" i="5" s="1"/>
  <c r="J65" i="5"/>
  <c r="K65" i="5" s="1"/>
  <c r="W11" i="5"/>
  <c r="O11" i="5"/>
  <c r="Q11" i="5" s="1"/>
  <c r="AA11" i="5" s="1"/>
  <c r="W19" i="5"/>
  <c r="O19" i="5"/>
  <c r="Q19" i="5" s="1"/>
  <c r="AA19" i="5" s="1"/>
  <c r="W27" i="5"/>
  <c r="O27" i="5"/>
  <c r="W35" i="5"/>
  <c r="O35" i="5"/>
  <c r="Q35" i="5" s="1"/>
  <c r="AA35" i="5" s="1"/>
  <c r="W43" i="5"/>
  <c r="O43" i="5"/>
  <c r="Q43" i="5" s="1"/>
  <c r="AA43" i="5" s="1"/>
  <c r="W55" i="5"/>
  <c r="O55" i="5"/>
  <c r="Q55" i="5" s="1"/>
  <c r="AA55" i="5" s="1"/>
  <c r="W41" i="5"/>
  <c r="O41" i="5"/>
  <c r="Q41" i="5" s="1"/>
  <c r="AA41" i="5" s="1"/>
  <c r="W61" i="5"/>
  <c r="O61" i="5"/>
  <c r="Q61" i="5" s="1"/>
  <c r="AA61" i="5" s="1"/>
  <c r="A2" i="5"/>
  <c r="A4" i="4"/>
  <c r="A3" i="4"/>
  <c r="Q65" i="5" l="1"/>
  <c r="AA65" i="5" s="1"/>
  <c r="Q33" i="5"/>
  <c r="AA33" i="5" s="1"/>
  <c r="V66" i="5"/>
  <c r="X66" i="5" s="1"/>
  <c r="F75" i="18"/>
  <c r="Q38" i="5"/>
  <c r="AA38" i="5" s="1"/>
  <c r="Q30" i="5"/>
  <c r="AA30" i="5" s="1"/>
  <c r="F73" i="18"/>
  <c r="Q67" i="5"/>
  <c r="AA67" i="5" s="1"/>
  <c r="Q34" i="5"/>
  <c r="AA34" i="5" s="1"/>
  <c r="S69" i="5"/>
  <c r="T69" i="5" s="1"/>
  <c r="Q69" i="5"/>
  <c r="AA69" i="5" s="1"/>
  <c r="T68" i="5"/>
  <c r="Q26" i="5"/>
  <c r="AA26" i="5" s="1"/>
  <c r="Q18" i="5"/>
  <c r="AA18" i="5" s="1"/>
  <c r="Q27" i="5"/>
  <c r="AA27" i="5" s="1"/>
  <c r="Q20" i="5"/>
  <c r="AA20" i="5" s="1"/>
  <c r="Q16" i="5"/>
  <c r="AA16" i="5" s="1"/>
  <c r="Q14" i="5"/>
  <c r="AA14" i="5" s="1"/>
  <c r="Q12" i="5"/>
  <c r="AA12" i="5" s="1"/>
  <c r="AG91" i="13"/>
  <c r="M97" i="17" s="1"/>
  <c r="M96" i="17"/>
  <c r="P68" i="5"/>
  <c r="P66" i="5"/>
  <c r="S67" i="5"/>
  <c r="R6" i="5"/>
  <c r="N6" i="5" s="1"/>
  <c r="K73" i="5" s="1"/>
  <c r="E78" i="4"/>
  <c r="D78" i="4"/>
  <c r="E59" i="4"/>
  <c r="D59" i="4"/>
  <c r="E8" i="4"/>
  <c r="D8" i="4"/>
  <c r="F74" i="18" l="1"/>
  <c r="V69" i="5"/>
  <c r="X69" i="5" s="1"/>
  <c r="F76" i="18"/>
  <c r="V67" i="5"/>
  <c r="X67" i="5" s="1"/>
  <c r="T67" i="5"/>
  <c r="P69" i="5"/>
  <c r="P67" i="5"/>
  <c r="D22" i="4"/>
  <c r="E22" i="4" s="1"/>
  <c r="F22" i="4" s="1"/>
  <c r="Y18" i="5" s="1"/>
  <c r="G25" i="18" s="1"/>
  <c r="D28" i="4"/>
  <c r="E28" i="4" s="1"/>
  <c r="D35" i="4"/>
  <c r="E35" i="4" s="1"/>
  <c r="F35" i="4" s="1"/>
  <c r="Y30" i="5" s="1"/>
  <c r="G37" i="18" s="1"/>
  <c r="D49" i="4"/>
  <c r="E49" i="4" s="1"/>
  <c r="D11" i="4"/>
  <c r="E11" i="4" s="1"/>
  <c r="D23" i="4"/>
  <c r="E23" i="4" s="1"/>
  <c r="D29" i="4"/>
  <c r="E29" i="4" s="1"/>
  <c r="D12" i="4"/>
  <c r="E12" i="4" s="1"/>
  <c r="D24" i="4"/>
  <c r="E24" i="4" s="1"/>
  <c r="D37" i="4"/>
  <c r="E37" i="4" s="1"/>
  <c r="F37" i="4" s="1"/>
  <c r="Y32" i="5" s="1"/>
  <c r="G39" i="18" s="1"/>
  <c r="D19" i="4"/>
  <c r="E19" i="4" s="1"/>
  <c r="D32" i="4"/>
  <c r="E32" i="4" s="1"/>
  <c r="D36" i="4"/>
  <c r="E36" i="4" s="1"/>
  <c r="F36" i="4" s="1"/>
  <c r="Y31" i="5" s="1"/>
  <c r="G38" i="18" s="1"/>
  <c r="D18" i="4"/>
  <c r="E18" i="4" s="1"/>
  <c r="D30" i="4"/>
  <c r="E30" i="4" s="1"/>
  <c r="D51" i="4"/>
  <c r="E51" i="4" s="1"/>
  <c r="F51" i="4" s="1"/>
  <c r="D25" i="4"/>
  <c r="E25" i="4" s="1"/>
  <c r="D52" i="4"/>
  <c r="E52" i="4" s="1"/>
  <c r="F52" i="4" s="1"/>
  <c r="D20" i="4"/>
  <c r="E20" i="4" s="1"/>
  <c r="D26" i="4"/>
  <c r="E26" i="4" s="1"/>
  <c r="F26" i="4" s="1"/>
  <c r="Y22" i="5" s="1"/>
  <c r="G29" i="18" s="1"/>
  <c r="D33" i="4"/>
  <c r="E33" i="4" s="1"/>
  <c r="D47" i="4"/>
  <c r="E47" i="4" s="1"/>
  <c r="Y40" i="5" s="1"/>
  <c r="G47" i="18" s="1"/>
  <c r="D53" i="4"/>
  <c r="E53" i="4" s="1"/>
  <c r="D21" i="4"/>
  <c r="E21" i="4" s="1"/>
  <c r="D27" i="4"/>
  <c r="E27" i="4" s="1"/>
  <c r="D34" i="4"/>
  <c r="E34" i="4" s="1"/>
  <c r="F34" i="4" s="1"/>
  <c r="D48" i="4"/>
  <c r="E48" i="4" s="1"/>
  <c r="Y41" i="5" s="1"/>
  <c r="G48" i="18" s="1"/>
  <c r="D10" i="4"/>
  <c r="E10" i="4" s="1"/>
  <c r="F10" i="4" s="1"/>
  <c r="D38" i="4"/>
  <c r="E38" i="4" s="1"/>
  <c r="F38" i="4" s="1"/>
  <c r="Y33" i="5" s="1"/>
  <c r="G40" i="18" s="1"/>
  <c r="D63" i="4"/>
  <c r="E63" i="4" s="1"/>
  <c r="D70" i="4"/>
  <c r="E70" i="4" s="1"/>
  <c r="D76" i="4"/>
  <c r="E76" i="4" s="1"/>
  <c r="Y65" i="5" s="1"/>
  <c r="G72" i="18" s="1"/>
  <c r="D65" i="4"/>
  <c r="E65" i="4" s="1"/>
  <c r="D66" i="4"/>
  <c r="E66" i="4" s="1"/>
  <c r="Y56" i="5" s="1"/>
  <c r="G63" i="18" s="1"/>
  <c r="D64" i="4"/>
  <c r="E64" i="4" s="1"/>
  <c r="D71" i="4"/>
  <c r="E71" i="4" s="1"/>
  <c r="D72" i="4"/>
  <c r="E72" i="4" s="1"/>
  <c r="F72" i="4" s="1"/>
  <c r="D73" i="4"/>
  <c r="E73" i="4" s="1"/>
  <c r="Y62" i="5" s="1"/>
  <c r="G69" i="18" s="1"/>
  <c r="D67" i="4"/>
  <c r="E67" i="4" s="1"/>
  <c r="Y57" i="5" s="1"/>
  <c r="G64" i="18" s="1"/>
  <c r="D74" i="4"/>
  <c r="E74" i="4" s="1"/>
  <c r="D62" i="4"/>
  <c r="E62" i="4" s="1"/>
  <c r="D68" i="4"/>
  <c r="E68" i="4" s="1"/>
  <c r="Y58" i="5" s="1"/>
  <c r="G65" i="18" s="1"/>
  <c r="D75" i="4"/>
  <c r="E75" i="4" s="1"/>
  <c r="F75" i="4" s="1"/>
  <c r="D61" i="4"/>
  <c r="E61" i="4" s="1"/>
  <c r="Y51" i="5" s="1"/>
  <c r="G58" i="18" s="1"/>
  <c r="B14" i="3"/>
  <c r="D14" i="3" s="1"/>
  <c r="C59" i="4"/>
  <c r="C8" i="4"/>
  <c r="S57" i="5"/>
  <c r="S38" i="5"/>
  <c r="S13" i="5"/>
  <c r="S22" i="5"/>
  <c r="Q7" i="5"/>
  <c r="AA7" i="5" s="1"/>
  <c r="S7" i="5"/>
  <c r="Z14" i="5"/>
  <c r="H21" i="18" s="1"/>
  <c r="S14" i="5"/>
  <c r="F64" i="18"/>
  <c r="O6" i="5"/>
  <c r="W6" i="5"/>
  <c r="J6" i="5"/>
  <c r="K6" i="5" s="1"/>
  <c r="Z38" i="5"/>
  <c r="D42" i="4" l="1"/>
  <c r="D55" i="4"/>
  <c r="D43" i="4"/>
  <c r="D56" i="4"/>
  <c r="D41" i="4"/>
  <c r="D44" i="4"/>
  <c r="D57" i="4"/>
  <c r="Z7" i="5"/>
  <c r="H14" i="18" s="1"/>
  <c r="V14" i="5"/>
  <c r="X14" i="5" s="1"/>
  <c r="T14" i="5"/>
  <c r="V13" i="5"/>
  <c r="X13" i="5" s="1"/>
  <c r="T13" i="5"/>
  <c r="V38" i="5"/>
  <c r="X38" i="5" s="1"/>
  <c r="T38" i="5"/>
  <c r="V7" i="5"/>
  <c r="X7" i="5" s="1"/>
  <c r="T7" i="5"/>
  <c r="V57" i="5"/>
  <c r="X57" i="5" s="1"/>
  <c r="T57" i="5"/>
  <c r="V22" i="5"/>
  <c r="X22" i="5" s="1"/>
  <c r="T22" i="5"/>
  <c r="F74" i="4"/>
  <c r="Y63" i="5" s="1"/>
  <c r="G70" i="18" s="1"/>
  <c r="F49" i="4"/>
  <c r="Y42" i="5" s="1"/>
  <c r="G49" i="18" s="1"/>
  <c r="Z22" i="5"/>
  <c r="H29" i="18" s="1"/>
  <c r="Z57" i="5"/>
  <c r="F64" i="4"/>
  <c r="F65" i="4"/>
  <c r="Y55" i="5" s="1"/>
  <c r="G62" i="18" s="1"/>
  <c r="D50" i="4"/>
  <c r="E50" i="4" s="1"/>
  <c r="D45" i="4"/>
  <c r="D13" i="4"/>
  <c r="E40" i="4" s="1"/>
  <c r="D40" i="4"/>
  <c r="F31" i="4"/>
  <c r="Y29" i="5"/>
  <c r="G36" i="18" s="1"/>
  <c r="Y64" i="5"/>
  <c r="G71" i="18" s="1"/>
  <c r="Y61" i="5"/>
  <c r="G68" i="18" s="1"/>
  <c r="Y46" i="5"/>
  <c r="G53" i="18" s="1"/>
  <c r="Y45" i="5"/>
  <c r="G52" i="18" s="1"/>
  <c r="Y53" i="5"/>
  <c r="G60" i="18" s="1"/>
  <c r="Y52" i="5"/>
  <c r="G59" i="18" s="1"/>
  <c r="Y60" i="5"/>
  <c r="G67" i="18" s="1"/>
  <c r="Y44" i="5"/>
  <c r="G51" i="18" s="1"/>
  <c r="D14" i="4"/>
  <c r="D54" i="4"/>
  <c r="D17" i="4"/>
  <c r="D15" i="4"/>
  <c r="D16" i="4"/>
  <c r="P7" i="5"/>
  <c r="F14" i="18"/>
  <c r="P57" i="5"/>
  <c r="P13" i="5"/>
  <c r="F20" i="18"/>
  <c r="P22" i="5"/>
  <c r="F29" i="18"/>
  <c r="P38" i="5"/>
  <c r="F45" i="18"/>
  <c r="P14" i="5"/>
  <c r="F21" i="18"/>
  <c r="S43" i="5"/>
  <c r="S62" i="5"/>
  <c r="Z40" i="5"/>
  <c r="S40" i="5"/>
  <c r="Z21" i="5"/>
  <c r="H28" i="18" s="1"/>
  <c r="S21" i="5"/>
  <c r="Z30" i="5"/>
  <c r="H37" i="18" s="1"/>
  <c r="S30" i="5"/>
  <c r="S35" i="5"/>
  <c r="F59" i="18"/>
  <c r="S52" i="5"/>
  <c r="Z41" i="5"/>
  <c r="S41" i="5"/>
  <c r="S56" i="5"/>
  <c r="S51" i="5"/>
  <c r="S31" i="5"/>
  <c r="T31" i="5" s="1"/>
  <c r="Z26" i="5"/>
  <c r="S26" i="5"/>
  <c r="F71" i="18"/>
  <c r="S64" i="5"/>
  <c r="S29" i="5"/>
  <c r="S58" i="5"/>
  <c r="Q8" i="5"/>
  <c r="AA8" i="5" s="1"/>
  <c r="S8" i="5"/>
  <c r="Z23" i="5"/>
  <c r="S23" i="5"/>
  <c r="S44" i="5"/>
  <c r="Z18" i="5"/>
  <c r="H25" i="18" s="1"/>
  <c r="S18" i="5"/>
  <c r="Z33" i="5"/>
  <c r="H40" i="18" s="1"/>
  <c r="S33" i="5"/>
  <c r="S12" i="5"/>
  <c r="Z24" i="5"/>
  <c r="S24" i="5"/>
  <c r="F67" i="18"/>
  <c r="S60" i="5"/>
  <c r="Z15" i="5"/>
  <c r="H22" i="18" s="1"/>
  <c r="S15" i="5"/>
  <c r="F60" i="18"/>
  <c r="S53" i="5"/>
  <c r="Z27" i="5"/>
  <c r="S27" i="5"/>
  <c r="Q10" i="5"/>
  <c r="AA10" i="5" s="1"/>
  <c r="S10" i="5"/>
  <c r="S37" i="5"/>
  <c r="S59" i="5"/>
  <c r="Z16" i="5"/>
  <c r="S16" i="5"/>
  <c r="S42" i="5"/>
  <c r="S34" i="5"/>
  <c r="F70" i="18"/>
  <c r="S63" i="5"/>
  <c r="S28" i="5"/>
  <c r="S61" i="5"/>
  <c r="Z32" i="5"/>
  <c r="H39" i="18" s="1"/>
  <c r="S32" i="5"/>
  <c r="S45" i="5"/>
  <c r="Z20" i="5"/>
  <c r="S20" i="5"/>
  <c r="Z25" i="5"/>
  <c r="S25" i="5"/>
  <c r="S36" i="5"/>
  <c r="F62" i="18"/>
  <c r="S55" i="5"/>
  <c r="S65" i="5"/>
  <c r="T65" i="5" s="1"/>
  <c r="S11" i="5"/>
  <c r="Z39" i="5"/>
  <c r="S39" i="5"/>
  <c r="Z17" i="5"/>
  <c r="S17" i="5"/>
  <c r="S6" i="5"/>
  <c r="T6" i="5" s="1"/>
  <c r="Q6" i="5"/>
  <c r="AA6" i="5" s="1"/>
  <c r="Z31" i="5"/>
  <c r="H38" i="18" s="1"/>
  <c r="F68" i="18"/>
  <c r="Z28" i="5"/>
  <c r="H35" i="18" s="1"/>
  <c r="H76" i="5" l="1"/>
  <c r="T27" i="5"/>
  <c r="H75" i="5"/>
  <c r="E57" i="4"/>
  <c r="E56" i="4"/>
  <c r="F56" i="4" s="1"/>
  <c r="Y49" i="5" s="1"/>
  <c r="E55" i="4"/>
  <c r="E54" i="4"/>
  <c r="Z8" i="5"/>
  <c r="H15" i="18" s="1"/>
  <c r="V61" i="5"/>
  <c r="X61" i="5" s="1"/>
  <c r="T61" i="5"/>
  <c r="V56" i="5"/>
  <c r="X56" i="5" s="1"/>
  <c r="T56" i="5"/>
  <c r="V35" i="5"/>
  <c r="X35" i="5" s="1"/>
  <c r="T35" i="5"/>
  <c r="V40" i="5"/>
  <c r="X40" i="5" s="1"/>
  <c r="T40" i="5"/>
  <c r="V39" i="5"/>
  <c r="X39" i="5" s="1"/>
  <c r="T39" i="5"/>
  <c r="V28" i="5"/>
  <c r="X28" i="5" s="1"/>
  <c r="T28" i="5"/>
  <c r="V16" i="5"/>
  <c r="X16" i="5" s="1"/>
  <c r="T16" i="5"/>
  <c r="V10" i="5"/>
  <c r="X10" i="5" s="1"/>
  <c r="T10" i="5"/>
  <c r="V15" i="5"/>
  <c r="X15" i="5" s="1"/>
  <c r="T15" i="5"/>
  <c r="V12" i="5"/>
  <c r="X12" i="5" s="1"/>
  <c r="T12" i="5"/>
  <c r="V44" i="5"/>
  <c r="X44" i="5" s="1"/>
  <c r="T44" i="5"/>
  <c r="V58" i="5"/>
  <c r="X58" i="5" s="1"/>
  <c r="T58" i="5"/>
  <c r="V26" i="5"/>
  <c r="X26" i="5" s="1"/>
  <c r="T26" i="5"/>
  <c r="V36" i="5"/>
  <c r="X36" i="5" s="1"/>
  <c r="T36" i="5"/>
  <c r="V45" i="5"/>
  <c r="X45" i="5" s="1"/>
  <c r="T45" i="5"/>
  <c r="V63" i="5"/>
  <c r="X63" i="5" s="1"/>
  <c r="T63" i="5"/>
  <c r="V41" i="5"/>
  <c r="X41" i="5" s="1"/>
  <c r="T41" i="5"/>
  <c r="V30" i="5"/>
  <c r="X30" i="5" s="1"/>
  <c r="T30" i="5"/>
  <c r="V62" i="5"/>
  <c r="X62" i="5" s="1"/>
  <c r="T62" i="5"/>
  <c r="V11" i="5"/>
  <c r="X11" i="5" s="1"/>
  <c r="T11" i="5"/>
  <c r="V59" i="5"/>
  <c r="X59" i="5" s="1"/>
  <c r="T59" i="5"/>
  <c r="V60" i="5"/>
  <c r="X60" i="5" s="1"/>
  <c r="T60" i="5"/>
  <c r="V33" i="5"/>
  <c r="X33" i="5" s="1"/>
  <c r="T33" i="5"/>
  <c r="V23" i="5"/>
  <c r="X23" i="5" s="1"/>
  <c r="T23" i="5"/>
  <c r="V29" i="5"/>
  <c r="X29" i="5" s="1"/>
  <c r="T29" i="5"/>
  <c r="V55" i="5"/>
  <c r="X55" i="5" s="1"/>
  <c r="T55" i="5"/>
  <c r="V20" i="5"/>
  <c r="X20" i="5" s="1"/>
  <c r="T20" i="5"/>
  <c r="V25" i="5"/>
  <c r="X25" i="5" s="1"/>
  <c r="T25" i="5"/>
  <c r="V32" i="5"/>
  <c r="X32" i="5" s="1"/>
  <c r="T32" i="5"/>
  <c r="V34" i="5"/>
  <c r="X34" i="5" s="1"/>
  <c r="T34" i="5"/>
  <c r="V51" i="5"/>
  <c r="X51" i="5" s="1"/>
  <c r="T51" i="5"/>
  <c r="V52" i="5"/>
  <c r="X52" i="5" s="1"/>
  <c r="T52" i="5"/>
  <c r="V21" i="5"/>
  <c r="X21" i="5" s="1"/>
  <c r="T21" i="5"/>
  <c r="V43" i="5"/>
  <c r="X43" i="5" s="1"/>
  <c r="T43" i="5"/>
  <c r="V17" i="5"/>
  <c r="X17" i="5" s="1"/>
  <c r="T17" i="5"/>
  <c r="V42" i="5"/>
  <c r="X42" i="5" s="1"/>
  <c r="T42" i="5"/>
  <c r="V37" i="5"/>
  <c r="X37" i="5" s="1"/>
  <c r="T37" i="5"/>
  <c r="V53" i="5"/>
  <c r="X53" i="5" s="1"/>
  <c r="T53" i="5"/>
  <c r="V24" i="5"/>
  <c r="X24" i="5" s="1"/>
  <c r="T24" i="5"/>
  <c r="V18" i="5"/>
  <c r="X18" i="5" s="1"/>
  <c r="T18" i="5"/>
  <c r="V8" i="5"/>
  <c r="X8" i="5" s="1"/>
  <c r="T8" i="5"/>
  <c r="V64" i="5"/>
  <c r="X64" i="5" s="1"/>
  <c r="T64" i="5"/>
  <c r="Z58" i="5"/>
  <c r="H65" i="18" s="1"/>
  <c r="F65" i="18"/>
  <c r="Z65" i="5"/>
  <c r="H72" i="18" s="1"/>
  <c r="F72" i="18"/>
  <c r="Z51" i="5"/>
  <c r="F58" i="18"/>
  <c r="Z62" i="5"/>
  <c r="F69" i="18"/>
  <c r="Z56" i="5"/>
  <c r="F63" i="18"/>
  <c r="Z59" i="5"/>
  <c r="F66" i="18"/>
  <c r="F69" i="4"/>
  <c r="Z63" i="5"/>
  <c r="H70" i="18" s="1"/>
  <c r="Z42" i="5"/>
  <c r="F59" i="4"/>
  <c r="Z45" i="5"/>
  <c r="H52" i="18" s="1"/>
  <c r="Z29" i="5"/>
  <c r="H36" i="18" s="1"/>
  <c r="Z44" i="5"/>
  <c r="H51" i="18" s="1"/>
  <c r="Z61" i="5"/>
  <c r="Z55" i="5"/>
  <c r="Z60" i="5"/>
  <c r="Z52" i="5"/>
  <c r="Z53" i="5"/>
  <c r="Z64" i="5"/>
  <c r="F60" i="4"/>
  <c r="Y54" i="5"/>
  <c r="G61" i="18" s="1"/>
  <c r="E45" i="4"/>
  <c r="E13" i="4"/>
  <c r="F40" i="4" s="1"/>
  <c r="Y34" i="5" s="1"/>
  <c r="G41" i="18" s="1"/>
  <c r="F50" i="4"/>
  <c r="Y6" i="5"/>
  <c r="G13" i="18" s="1"/>
  <c r="E16" i="4"/>
  <c r="F43" i="4" s="1"/>
  <c r="Y37" i="5" s="1"/>
  <c r="G44" i="18" s="1"/>
  <c r="E43" i="4"/>
  <c r="E17" i="4"/>
  <c r="F17" i="4" s="1"/>
  <c r="Y13" i="5" s="1"/>
  <c r="E44" i="4"/>
  <c r="E14" i="4"/>
  <c r="F41" i="4" s="1"/>
  <c r="Y35" i="5" s="1"/>
  <c r="G42" i="18" s="1"/>
  <c r="E41" i="4"/>
  <c r="E15" i="4"/>
  <c r="E42" i="4"/>
  <c r="V65" i="5"/>
  <c r="X65" i="5" s="1"/>
  <c r="V31" i="5"/>
  <c r="X31" i="5" s="1"/>
  <c r="P42" i="5"/>
  <c r="F49" i="18"/>
  <c r="P12" i="5"/>
  <c r="F19" i="18"/>
  <c r="P43" i="5"/>
  <c r="F50" i="18"/>
  <c r="P65" i="5"/>
  <c r="P17" i="5"/>
  <c r="F24" i="18"/>
  <c r="P16" i="5"/>
  <c r="F23" i="18"/>
  <c r="P37" i="5"/>
  <c r="F44" i="18"/>
  <c r="P27" i="5"/>
  <c r="F34" i="18"/>
  <c r="P60" i="5"/>
  <c r="P18" i="5"/>
  <c r="F25" i="18"/>
  <c r="P8" i="5"/>
  <c r="F15" i="18"/>
  <c r="P29" i="5"/>
  <c r="F36" i="18"/>
  <c r="P41" i="5"/>
  <c r="F48" i="18"/>
  <c r="P30" i="5"/>
  <c r="F37" i="18"/>
  <c r="P62" i="5"/>
  <c r="P61" i="5"/>
  <c r="P55" i="5"/>
  <c r="P20" i="5"/>
  <c r="F27" i="18"/>
  <c r="P31" i="5"/>
  <c r="F38" i="18"/>
  <c r="P39" i="5"/>
  <c r="F46" i="18"/>
  <c r="P58" i="5"/>
  <c r="P51" i="5"/>
  <c r="P36" i="5"/>
  <c r="F43" i="18"/>
  <c r="P45" i="5"/>
  <c r="F52" i="18"/>
  <c r="P34" i="5"/>
  <c r="F41" i="18"/>
  <c r="P6" i="5"/>
  <c r="F13" i="18"/>
  <c r="P11" i="5"/>
  <c r="F18" i="18"/>
  <c r="P59" i="5"/>
  <c r="P15" i="5"/>
  <c r="F22" i="18"/>
  <c r="P24" i="5"/>
  <c r="F31" i="18"/>
  <c r="P33" i="5"/>
  <c r="F40" i="18"/>
  <c r="P23" i="5"/>
  <c r="F30" i="18"/>
  <c r="P56" i="5"/>
  <c r="P35" i="5"/>
  <c r="F42" i="18"/>
  <c r="P40" i="5"/>
  <c r="F47" i="18"/>
  <c r="P53" i="5"/>
  <c r="P44" i="5"/>
  <c r="F51" i="18"/>
  <c r="P64" i="5"/>
  <c r="P52" i="5"/>
  <c r="P28" i="5"/>
  <c r="F35" i="18"/>
  <c r="P25" i="5"/>
  <c r="F32" i="18"/>
  <c r="P32" i="5"/>
  <c r="F39" i="18"/>
  <c r="P63" i="5"/>
  <c r="P26" i="5"/>
  <c r="F33" i="18"/>
  <c r="P21" i="5"/>
  <c r="F28" i="18"/>
  <c r="P10" i="5"/>
  <c r="F17" i="18"/>
  <c r="V6" i="5"/>
  <c r="X6" i="5" s="1"/>
  <c r="V27" i="5"/>
  <c r="X27" i="5" s="1"/>
  <c r="D80" i="4"/>
  <c r="E80" i="4" s="1"/>
  <c r="Y66" i="5" s="1"/>
  <c r="D81" i="4"/>
  <c r="E81" i="4" s="1"/>
  <c r="D82" i="4"/>
  <c r="E82" i="4" s="1"/>
  <c r="Y68" i="5" s="1"/>
  <c r="C78" i="4"/>
  <c r="D83" i="4"/>
  <c r="E83" i="4" s="1"/>
  <c r="Q9" i="5"/>
  <c r="AA9" i="5" s="1"/>
  <c r="S9" i="5"/>
  <c r="F61" i="18"/>
  <c r="S54" i="5"/>
  <c r="Z46" i="5"/>
  <c r="S46" i="5"/>
  <c r="T46" i="5" s="1"/>
  <c r="Z19" i="5"/>
  <c r="S19" i="5"/>
  <c r="A78" i="18" l="1"/>
  <c r="T76" i="5"/>
  <c r="I76" i="5" s="1"/>
  <c r="T75" i="5"/>
  <c r="I75" i="5" s="1"/>
  <c r="P76" i="5"/>
  <c r="P75" i="5"/>
  <c r="F54" i="4"/>
  <c r="Y47" i="5" s="1"/>
  <c r="G54" i="18" s="1"/>
  <c r="F57" i="4"/>
  <c r="Y50" i="5" s="1"/>
  <c r="Z50" i="5" s="1"/>
  <c r="H57" i="18" s="1"/>
  <c r="F55" i="4"/>
  <c r="Y48" i="5" s="1"/>
  <c r="Z48" i="5" s="1"/>
  <c r="H55" i="18" s="1"/>
  <c r="Z9" i="5"/>
  <c r="H16" i="18" s="1"/>
  <c r="L75" i="5"/>
  <c r="L76" i="5"/>
  <c r="G20" i="18"/>
  <c r="Z13" i="5"/>
  <c r="H20" i="18" s="1"/>
  <c r="V19" i="5"/>
  <c r="X19" i="5" s="1"/>
  <c r="T19" i="5"/>
  <c r="V9" i="5"/>
  <c r="X9" i="5" s="1"/>
  <c r="T9" i="5"/>
  <c r="V54" i="5"/>
  <c r="X54" i="5" s="1"/>
  <c r="T54" i="5"/>
  <c r="Z68" i="5"/>
  <c r="G75" i="18"/>
  <c r="Z66" i="5"/>
  <c r="G73" i="18"/>
  <c r="Z49" i="5"/>
  <c r="H56" i="18" s="1"/>
  <c r="G56" i="18"/>
  <c r="F83" i="4"/>
  <c r="Y69" i="5" s="1"/>
  <c r="G76" i="18" s="1"/>
  <c r="Z6" i="5"/>
  <c r="H13" i="18" s="1"/>
  <c r="F81" i="4"/>
  <c r="F42" i="4"/>
  <c r="Y36" i="5" s="1"/>
  <c r="G43" i="18" s="1"/>
  <c r="F15" i="4"/>
  <c r="Y11" i="5" s="1"/>
  <c r="Z35" i="5"/>
  <c r="Z37" i="5"/>
  <c r="Z54" i="5"/>
  <c r="H61" i="18" s="1"/>
  <c r="Z34" i="5"/>
  <c r="Y43" i="5"/>
  <c r="Z43" i="5" s="1"/>
  <c r="F14" i="4"/>
  <c r="F16" i="4"/>
  <c r="Y12" i="5" s="1"/>
  <c r="Z12" i="5" s="1"/>
  <c r="H19" i="18" s="1"/>
  <c r="R76" i="5"/>
  <c r="S76" i="5" s="1"/>
  <c r="M75" i="5"/>
  <c r="R75" i="5"/>
  <c r="S75" i="5" s="1"/>
  <c r="V46" i="5"/>
  <c r="X46" i="5" s="1"/>
  <c r="H73" i="5"/>
  <c r="P46" i="5"/>
  <c r="F53" i="18"/>
  <c r="P9" i="5"/>
  <c r="F16" i="18"/>
  <c r="P19" i="5"/>
  <c r="F26" i="18"/>
  <c r="P54" i="5"/>
  <c r="X70" i="5" l="1"/>
  <c r="C4" i="3" s="1"/>
  <c r="G55" i="18"/>
  <c r="Z47" i="5"/>
  <c r="H54" i="18" s="1"/>
  <c r="F46" i="4"/>
  <c r="G57" i="18"/>
  <c r="T73" i="5"/>
  <c r="I73" i="5" s="1"/>
  <c r="M73" i="5"/>
  <c r="P73" i="5"/>
  <c r="P77" i="5" s="1"/>
  <c r="F78" i="4"/>
  <c r="F8" i="4"/>
  <c r="F7" i="4" s="1"/>
  <c r="F39" i="4"/>
  <c r="F79" i="4"/>
  <c r="Z36" i="5"/>
  <c r="Z69" i="5"/>
  <c r="H76" i="18" s="1"/>
  <c r="Y67" i="5"/>
  <c r="G74" i="18" s="1"/>
  <c r="G18" i="18"/>
  <c r="Z11" i="5"/>
  <c r="H18" i="18" s="1"/>
  <c r="M76" i="5"/>
  <c r="G50" i="18"/>
  <c r="Y10" i="5"/>
  <c r="F9" i="4"/>
  <c r="G19" i="18"/>
  <c r="V75" i="5"/>
  <c r="V76" i="5"/>
  <c r="U76" i="5"/>
  <c r="U75" i="5"/>
  <c r="R74" i="5"/>
  <c r="O74" i="5" s="1"/>
  <c r="N74" i="5" s="1"/>
  <c r="L73" i="5"/>
  <c r="P70" i="5"/>
  <c r="G17" i="20" s="1"/>
  <c r="Z67" i="5" l="1"/>
  <c r="Z10" i="5"/>
  <c r="H17" i="18" s="1"/>
  <c r="G17" i="18"/>
  <c r="W76" i="5"/>
  <c r="W75" i="5"/>
  <c r="O75" i="5" s="1"/>
  <c r="N75" i="5" s="1"/>
  <c r="O76" i="5"/>
  <c r="N76" i="5" s="1"/>
  <c r="H77" i="18" l="1"/>
  <c r="Z70" i="5"/>
  <c r="Z71" i="5" s="1"/>
  <c r="H78" i="18" s="1"/>
  <c r="Z72" i="5" l="1"/>
  <c r="H79" i="18" s="1"/>
  <c r="O73" i="5"/>
  <c r="N73" i="5" s="1"/>
  <c r="O77" i="5" l="1"/>
  <c r="O78" i="5" s="1"/>
  <c r="F7" i="11"/>
</calcChain>
</file>

<file path=xl/sharedStrings.xml><?xml version="1.0" encoding="utf-8"?>
<sst xmlns="http://schemas.openxmlformats.org/spreadsheetml/2006/main" count="2153" uniqueCount="523">
  <si>
    <t>Stangen (Standard)</t>
  </si>
  <si>
    <t>Art.nr.</t>
  </si>
  <si>
    <t>Aussen Ø</t>
  </si>
  <si>
    <t>x Wanddicke</t>
  </si>
  <si>
    <t>€/m</t>
  </si>
  <si>
    <t xml:space="preserve">6,0X1,00  5,0M  </t>
  </si>
  <si>
    <t xml:space="preserve">8,0X1,00  5,0M  </t>
  </si>
  <si>
    <t xml:space="preserve">10,0X1,00  5,0M  </t>
  </si>
  <si>
    <t xml:space="preserve">12,0X1,00  5,0M  </t>
  </si>
  <si>
    <t xml:space="preserve">15,0X1,00  5,0M  </t>
  </si>
  <si>
    <t xml:space="preserve">18,0X1,00  5,0M  </t>
  </si>
  <si>
    <t xml:space="preserve">22,0X1,00  5,0M  </t>
  </si>
  <si>
    <t xml:space="preserve">28,0X1,00  5,0M  </t>
  </si>
  <si>
    <t>35,0X1,20  5,0M</t>
  </si>
  <si>
    <t>42,0X1,20  5,0M</t>
  </si>
  <si>
    <t>54,0X1,50  5,0M</t>
  </si>
  <si>
    <t>64,0X2,00  5,0M</t>
  </si>
  <si>
    <t>76,1X2,00  5,0M</t>
  </si>
  <si>
    <t>88,9X2,00  5,0M</t>
  </si>
  <si>
    <t>108,0X2,50  5,0M</t>
  </si>
  <si>
    <t>133,0X3,00  5,0M</t>
  </si>
  <si>
    <t>159,0X3,00  5,0M</t>
  </si>
  <si>
    <t>219,0X3,00  5,0M</t>
  </si>
  <si>
    <t>Ringe (Standard)</t>
  </si>
  <si>
    <t xml:space="preserve">6,0X1,0  50,0M  </t>
  </si>
  <si>
    <t xml:space="preserve">8,0X1,0  50,0M  </t>
  </si>
  <si>
    <t xml:space="preserve">10,0X1,0  50,0M  </t>
  </si>
  <si>
    <t xml:space="preserve">12,0X1,0  50,0M  </t>
  </si>
  <si>
    <t xml:space="preserve">15,0X1,0  50,0M  </t>
  </si>
  <si>
    <t xml:space="preserve">18,0X1,0  25,0M  </t>
  </si>
  <si>
    <t xml:space="preserve">22,0X1,00  25,0M   </t>
  </si>
  <si>
    <t>Sonderabmessungen</t>
  </si>
  <si>
    <t>15x1,5  5,0M</t>
  </si>
  <si>
    <t>18x1,5 5,0M</t>
  </si>
  <si>
    <t>22x1,5  5,0M</t>
  </si>
  <si>
    <t>28x1,5 5,0M</t>
  </si>
  <si>
    <t>35x1,5 5,0M</t>
  </si>
  <si>
    <t>42x1,5 5,0M</t>
  </si>
  <si>
    <t>54x2 5,0M</t>
  </si>
  <si>
    <t xml:space="preserve">WICU G       12,0X1,00  5,0M  </t>
  </si>
  <si>
    <t xml:space="preserve">WICU G       15,0X1,00  5,0M  </t>
  </si>
  <si>
    <t xml:space="preserve">WICU G       18,0X1,00  5,0M  </t>
  </si>
  <si>
    <t xml:space="preserve">WICU G       22,0X1,00  5,0M  </t>
  </si>
  <si>
    <t xml:space="preserve">WICU G       28,0X1,00  5,0M  </t>
  </si>
  <si>
    <t xml:space="preserve">WICU G       35,0X1,20  5,0M  </t>
  </si>
  <si>
    <t xml:space="preserve">WICU G       42,0X1,20  5,0M  </t>
  </si>
  <si>
    <t xml:space="preserve">WICU G       54,0X1,50  5,0M  </t>
  </si>
  <si>
    <t xml:space="preserve">WICU G         6,0X1,00  25,0M </t>
  </si>
  <si>
    <t xml:space="preserve">WICU G         8,0X1,00  25,0M </t>
  </si>
  <si>
    <t xml:space="preserve">WICU G       10,0X1,00  25,0M </t>
  </si>
  <si>
    <t xml:space="preserve">WICU G       12,0X1,00  25,0M </t>
  </si>
  <si>
    <t xml:space="preserve">WICU G       15,0X1,00  25,0M </t>
  </si>
  <si>
    <t xml:space="preserve">WICU G       18,0X1,00  25,0M </t>
  </si>
  <si>
    <t xml:space="preserve">WICU G       22,0X1,00  25,0M </t>
  </si>
  <si>
    <t>WICU Flex G  12,0X1,00  25M</t>
  </si>
  <si>
    <t>WICU Flex G  15,0X1,00  25M</t>
  </si>
  <si>
    <t>WICU Flex G  18,0X1,00  25M</t>
  </si>
  <si>
    <t>WICU Flex G  22,0X1,00  25M</t>
  </si>
  <si>
    <t>Rabatt I</t>
  </si>
  <si>
    <t>Rabatt II</t>
  </si>
  <si>
    <t>Skonto</t>
  </si>
  <si>
    <t>PL</t>
  </si>
  <si>
    <t>Скидка I</t>
  </si>
  <si>
    <t>Скидка II</t>
  </si>
  <si>
    <t>Сконто</t>
  </si>
  <si>
    <t>SANCO®</t>
  </si>
  <si>
    <t>WICU® Rohr</t>
  </si>
  <si>
    <t>WICU® Flex</t>
  </si>
  <si>
    <t xml:space="preserve">35,0x1,00 5,0M  </t>
  </si>
  <si>
    <t xml:space="preserve">42,0x1,00 5,0M  </t>
  </si>
  <si>
    <t>267,0X3,00  5,0M</t>
  </si>
  <si>
    <t>15,0x1,5  5,0M</t>
  </si>
  <si>
    <t>18,0x1,5 5,0M</t>
  </si>
  <si>
    <t>22,0x1,5  5,0M</t>
  </si>
  <si>
    <t>28,0x1,5 5,0M</t>
  </si>
  <si>
    <t>35,0x1,5 5,0M</t>
  </si>
  <si>
    <t>42,0x1,5 5,0M</t>
  </si>
  <si>
    <t>54,0x2,0 5,0M</t>
  </si>
  <si>
    <t>EUR/м</t>
  </si>
  <si>
    <t>7042104</t>
  </si>
  <si>
    <t xml:space="preserve">12,0X1,0 5M  </t>
  </si>
  <si>
    <t>7042106</t>
  </si>
  <si>
    <t xml:space="preserve">15,0X1,0 5M  </t>
  </si>
  <si>
    <t>7042109</t>
  </si>
  <si>
    <t xml:space="preserve">18,0X1,0 5M  </t>
  </si>
  <si>
    <t>7042111</t>
  </si>
  <si>
    <t xml:space="preserve">22,0X1,0 5M  </t>
  </si>
  <si>
    <t>7119644</t>
  </si>
  <si>
    <t xml:space="preserve">28,0X1,0 5M  </t>
  </si>
  <si>
    <t>7119640</t>
  </si>
  <si>
    <t xml:space="preserve">35,0X1,2 5M  </t>
  </si>
  <si>
    <t>7119641</t>
  </si>
  <si>
    <t xml:space="preserve">42,0X1,2 5M  </t>
  </si>
  <si>
    <t>7119642</t>
  </si>
  <si>
    <t xml:space="preserve">54,0X1,5 5M  </t>
  </si>
  <si>
    <t>7042124</t>
  </si>
  <si>
    <t xml:space="preserve">  6,0X1,0 25M </t>
  </si>
  <si>
    <t>7042128</t>
  </si>
  <si>
    <t xml:space="preserve">  8,0X1,0 25M </t>
  </si>
  <si>
    <t>7042135</t>
  </si>
  <si>
    <t xml:space="preserve">10,0X1,0 25M </t>
  </si>
  <si>
    <t>7042140</t>
  </si>
  <si>
    <t xml:space="preserve">12,0X1,0 25M </t>
  </si>
  <si>
    <t>7042151</t>
  </si>
  <si>
    <t xml:space="preserve">15,0X1,0 25M </t>
  </si>
  <si>
    <t>7042155</t>
  </si>
  <si>
    <t xml:space="preserve">18,0X1,0 25M </t>
  </si>
  <si>
    <t>7042157</t>
  </si>
  <si>
    <t xml:space="preserve">22,0X1,0 25M </t>
  </si>
  <si>
    <t>0045088</t>
  </si>
  <si>
    <t>12,0X1,0 25M</t>
  </si>
  <si>
    <t>0045090</t>
  </si>
  <si>
    <t>15,0X1,0 25M</t>
  </si>
  <si>
    <t>0045094</t>
  </si>
  <si>
    <t>18,0X1,0 25M</t>
  </si>
  <si>
    <t>0045097</t>
  </si>
  <si>
    <t>22,0X1,0 25M</t>
  </si>
  <si>
    <t>Abmessung / Размеры</t>
  </si>
  <si>
    <t>Artikel-Nr./ Артикул</t>
  </si>
  <si>
    <t>Stangen (Sonderabmessungen) / Отрезки (спецразмеры)</t>
  </si>
  <si>
    <t>Stangen (Standard) / Отрезки (стандартные)</t>
  </si>
  <si>
    <t>Ringe (Standard) / Бухты (стандартные)</t>
  </si>
  <si>
    <t>Preislinie</t>
  </si>
  <si>
    <t xml:space="preserve">  6x1,0</t>
  </si>
  <si>
    <t>h</t>
  </si>
  <si>
    <t>S</t>
  </si>
  <si>
    <t xml:space="preserve">  8x1,0</t>
  </si>
  <si>
    <t>10x1,0</t>
  </si>
  <si>
    <t>12x1,0</t>
  </si>
  <si>
    <t>15x1,0</t>
  </si>
  <si>
    <t>15x1,5</t>
  </si>
  <si>
    <t>18x1,0</t>
  </si>
  <si>
    <t>18x1,5</t>
  </si>
  <si>
    <t>22x1,0</t>
  </si>
  <si>
    <t>22x1,5</t>
  </si>
  <si>
    <t>28x1,0</t>
  </si>
  <si>
    <t>28x1,5</t>
  </si>
  <si>
    <t>35x1,0</t>
  </si>
  <si>
    <t>35x1,2</t>
  </si>
  <si>
    <t>35x1,5</t>
  </si>
  <si>
    <t>42x1,0</t>
  </si>
  <si>
    <t>42x1,2</t>
  </si>
  <si>
    <t>42x1,5</t>
  </si>
  <si>
    <t>54x1,5</t>
  </si>
  <si>
    <t>54x2,0</t>
  </si>
  <si>
    <t>64x2,0</t>
  </si>
  <si>
    <t>76,1x2,0</t>
  </si>
  <si>
    <t>88,9x2,0</t>
  </si>
  <si>
    <t>108x2,5</t>
  </si>
  <si>
    <t>133x3,0</t>
  </si>
  <si>
    <t>159x3,0</t>
  </si>
  <si>
    <t>219x3,0</t>
  </si>
  <si>
    <t>267x3,0</t>
  </si>
  <si>
    <t>hh</t>
  </si>
  <si>
    <t>6x1,0</t>
  </si>
  <si>
    <t>w</t>
  </si>
  <si>
    <t>R</t>
  </si>
  <si>
    <t>8x1,0</t>
  </si>
  <si>
    <t>Артикул/ Artikel-Nummer</t>
  </si>
  <si>
    <t>Позиции/                                   Positionen</t>
  </si>
  <si>
    <t>Отрезки/бухты/ Stangen/Ringen</t>
  </si>
  <si>
    <t>ВВОД / Einführung</t>
  </si>
  <si>
    <t>Удельный вес/ Gewicht</t>
  </si>
  <si>
    <t>Большая связка / палета  Grossbund/ Palette</t>
  </si>
  <si>
    <t>Общее количество  Gesamtmenge</t>
  </si>
  <si>
    <t>Теоретический вес Theoretisch. Gewicht</t>
  </si>
  <si>
    <t>Кол-во / Menge</t>
  </si>
  <si>
    <t>Итого / Insgesamt</t>
  </si>
  <si>
    <t>м</t>
  </si>
  <si>
    <t>кг/м</t>
  </si>
  <si>
    <t>шт.</t>
  </si>
  <si>
    <t>кг</t>
  </si>
  <si>
    <t>m</t>
  </si>
  <si>
    <t>kg/m</t>
  </si>
  <si>
    <t>St.</t>
  </si>
  <si>
    <t>kg</t>
  </si>
  <si>
    <t>A</t>
  </si>
  <si>
    <t>Итого:</t>
  </si>
  <si>
    <t>Insgesamt:</t>
  </si>
  <si>
    <t>сборных/gesammelte</t>
  </si>
  <si>
    <t>Grossbunde</t>
  </si>
  <si>
    <t>min</t>
  </si>
  <si>
    <t>Paletten</t>
  </si>
  <si>
    <t>Цена за метр        Preis pro ein Meter</t>
  </si>
  <si>
    <t>Итого сумма:       Insgesamt</t>
  </si>
  <si>
    <t>Малая связка/ бухта  Bund/Ring</t>
  </si>
  <si>
    <t>Б. связок</t>
  </si>
  <si>
    <t>Палет</t>
  </si>
  <si>
    <t>E-mail</t>
  </si>
  <si>
    <t>Фирма/Firma</t>
  </si>
  <si>
    <t>Адрес/Adresse</t>
  </si>
  <si>
    <t>Телефон/Telefon</t>
  </si>
  <si>
    <t>Мобильный/Handy</t>
  </si>
  <si>
    <t>ФИО/ Name, Nachname</t>
  </si>
  <si>
    <t>Страна/Land</t>
  </si>
  <si>
    <t>Город/Stadt</t>
  </si>
  <si>
    <t>Индекс/Postleitzahl</t>
  </si>
  <si>
    <t xml:space="preserve">Клиент / Kunde </t>
  </si>
  <si>
    <t>Получатель счета / Rechnungsempfänger</t>
  </si>
  <si>
    <t>Получатель груза / Warenempfänger</t>
  </si>
  <si>
    <t>Состояние/Zustand</t>
  </si>
  <si>
    <t>Schnecken in Kartons weich</t>
  </si>
  <si>
    <t>TECTUBE cips       3/4"   15,0 M</t>
  </si>
  <si>
    <t>TECTUBE cips       7/8"   15,0 M</t>
  </si>
  <si>
    <t>gerade Längen in Karton hart</t>
  </si>
  <si>
    <t>TECTUBE cips       3/8"   5,0 M</t>
  </si>
  <si>
    <t>TECTUBE cips       1/2"   5,0 M</t>
  </si>
  <si>
    <t>TECTUBE cips       5/8"   5,0 M</t>
  </si>
  <si>
    <t>TECTUBE cips       3/4"   5,0 M</t>
  </si>
  <si>
    <t>TECTUBE cips       7/8"   5,0 M</t>
  </si>
  <si>
    <t>TECTUBE cips       1 1/8"   5,0 M</t>
  </si>
  <si>
    <t xml:space="preserve">TECTUBE cips         6,0X1,0  35,0M  </t>
  </si>
  <si>
    <t xml:space="preserve">TECTUBE cips         8,0X1,0  35,0M  </t>
  </si>
  <si>
    <t xml:space="preserve">TECTUBE cips        10,0X1,0  35,0M  </t>
  </si>
  <si>
    <t xml:space="preserve">TECTUBE cips        12,0X1,0  35,0M  </t>
  </si>
  <si>
    <t xml:space="preserve">TECTUBE cips        15,0X1,0  25,0M  </t>
  </si>
  <si>
    <t xml:space="preserve">TECTUBE cips        16,0X1,0  25,0M  </t>
  </si>
  <si>
    <t xml:space="preserve">TECTUBE cips        18,0X1,0  25,0M  </t>
  </si>
  <si>
    <t xml:space="preserve">TECTUBE cips        22,0X1,00  25,0M   </t>
  </si>
  <si>
    <t>Ringe in PE-Folie weich</t>
  </si>
  <si>
    <t xml:space="preserve">TECTUBE cips         6,0X1,0  25,0M  </t>
  </si>
  <si>
    <t xml:space="preserve">TECTUBE cips         8,0X1,0  25,0M  </t>
  </si>
  <si>
    <t xml:space="preserve">TECTUBE cips        10,0X1,0  25,0M  </t>
  </si>
  <si>
    <t xml:space="preserve">TECTUBE cips        12,0X1,0  25,0M  </t>
  </si>
  <si>
    <t>gerade Längen in Kartons hart</t>
  </si>
  <si>
    <t xml:space="preserve">TECTUBE med       6,0X1,00  5,0M  </t>
  </si>
  <si>
    <t xml:space="preserve">TECTUBE med       8,0X1,00  5,0M  </t>
  </si>
  <si>
    <t xml:space="preserve">TECTUBE med        10,0X1,00  5,0M  </t>
  </si>
  <si>
    <t xml:space="preserve">TECTUBE med        12,0X1,00  5,0M  </t>
  </si>
  <si>
    <t xml:space="preserve">TECTUBE med        15,0X1,00  5,0M  </t>
  </si>
  <si>
    <t xml:space="preserve">TECTUBE med        16,0X1,00  5,0M  </t>
  </si>
  <si>
    <t xml:space="preserve">TECTUBE med        18,0X1,00  5,0M  </t>
  </si>
  <si>
    <t xml:space="preserve">TECTUBE med        22,0X1,00  5,0M  </t>
  </si>
  <si>
    <t xml:space="preserve">TECTUBE med        22,0X1,50  5,0M  </t>
  </si>
  <si>
    <t xml:space="preserve">TECTUBE med        28,0X1,00  5,0M  </t>
  </si>
  <si>
    <t xml:space="preserve">TECTUBE med        28,0X1,50  5,0M  </t>
  </si>
  <si>
    <t>TECTUBE med        35,0X1,50  5,0M</t>
  </si>
  <si>
    <t>TECTUBE med        35,0X1,00  5,0M</t>
  </si>
  <si>
    <t>TECTUBE med        42,0X1,50  5,0M</t>
  </si>
  <si>
    <t>TECTUBE med        42,0X1,00  5,0M</t>
  </si>
  <si>
    <t>gerade Längen in PE-Folie hart</t>
  </si>
  <si>
    <t>TECTUBE med        54,0X1,50  5,0M</t>
  </si>
  <si>
    <t>TECTUBE med        54,0X2,00  5,0M</t>
  </si>
  <si>
    <t>TECTUBE med        64,0X2,00  5,0M</t>
  </si>
  <si>
    <t>TECTUBE med        76,1X2,00  5,0M</t>
  </si>
  <si>
    <t>TECTUBE med        88,9X2,00  5,0M</t>
  </si>
  <si>
    <t>TECTUBE med        108,0X2,50  5,0M</t>
  </si>
  <si>
    <t>gerade Längen in Kartons halbhart</t>
  </si>
  <si>
    <t>TECTUBE cips       1"   5,0 M</t>
  </si>
  <si>
    <t>TECTUBE cips       34,92x1,25x5,00 M</t>
  </si>
  <si>
    <t>TECTUBE cips       34,92x1,00x5,00 M</t>
  </si>
  <si>
    <t>TECTUBE cips       41,27x1,25x5,00 M</t>
  </si>
  <si>
    <t>TECTUBE cips       41,27x1,00x5,00 M</t>
  </si>
  <si>
    <t>TECTUBE cips       53,97x1,20x5,00 M</t>
  </si>
  <si>
    <t>TECTUBE cips       66,68x1,63x5,00 M</t>
  </si>
  <si>
    <t>TECTUBE cips       79,38x1,63x5,00 M</t>
  </si>
  <si>
    <t>TECTUBE cips       92,08x2,03x5,00 M</t>
  </si>
  <si>
    <t>Sn</t>
  </si>
  <si>
    <t>6,35x0,80</t>
  </si>
  <si>
    <t>9,52x0,80</t>
  </si>
  <si>
    <t>12,70x0,80</t>
  </si>
  <si>
    <t>15,87x0,80</t>
  </si>
  <si>
    <t>19,05x0,80</t>
  </si>
  <si>
    <t>22,22x1,00</t>
  </si>
  <si>
    <t>25,40x1,00</t>
  </si>
  <si>
    <t>28,57x0,89</t>
  </si>
  <si>
    <t>28,57x1,25</t>
  </si>
  <si>
    <t>34,92x1,25</t>
  </si>
  <si>
    <t>34,92x1,00</t>
  </si>
  <si>
    <t>41,275x1,25</t>
  </si>
  <si>
    <t>41,275x1,00</t>
  </si>
  <si>
    <t xml:space="preserve"> 53,97x1,20</t>
  </si>
  <si>
    <t>79,375x1,63</t>
  </si>
  <si>
    <t>92,08x2,03</t>
  </si>
  <si>
    <t>K</t>
  </si>
  <si>
    <t>PE</t>
  </si>
  <si>
    <t>Artikel/Артикул</t>
  </si>
  <si>
    <t>Отрезки/бухты/улитки/ Stange/Ring/Schnecke</t>
  </si>
  <si>
    <t>Позиции/Positionen</t>
  </si>
  <si>
    <t>66,67x1,63</t>
  </si>
  <si>
    <t>TECTUBE cips       5/8"     15,0 M</t>
  </si>
  <si>
    <t>TECTUBE cips       1/2"      15,0 M</t>
  </si>
  <si>
    <t>TECTUBE cips       1/4"    15,00 M</t>
  </si>
  <si>
    <t>TECTUBE cips       3/8"     15,0 M</t>
  </si>
  <si>
    <t>x</t>
  </si>
  <si>
    <t>0,78x0,68</t>
  </si>
  <si>
    <t>0,78x0,78</t>
  </si>
  <si>
    <t>0,90 x 0,90</t>
  </si>
  <si>
    <t>1,16 x 1,16</t>
  </si>
  <si>
    <t>Палета / Palette</t>
  </si>
  <si>
    <t>€/м</t>
  </si>
  <si>
    <t>Картон / ПЭ       Kartons / PE</t>
  </si>
  <si>
    <t>Für Stapel und Paletten ist Ladebordwand erforderlich!</t>
  </si>
  <si>
    <t>h - твердая/hart, hh - полутвердая/halbhart, w - мягкая/weich,</t>
  </si>
  <si>
    <t xml:space="preserve"> S - штанга/Stange, R - бухта/Ring, Sn - улитка/Schnecke</t>
  </si>
  <si>
    <t>Для штабеля и палет обязательна разделительная перегородка!</t>
  </si>
  <si>
    <t>Картон / ПЭ           Kartons / PE</t>
  </si>
  <si>
    <t>S - штанга/Stange, R - бухта/Ring, Sn - улитка/Schnecke</t>
  </si>
  <si>
    <t>HME Copper Germany GmbH</t>
  </si>
  <si>
    <t>Спецификация заказа на HМЕ</t>
  </si>
  <si>
    <t>Расчет заказа на HМЕ/ Berechnung des Auftrages bei HME</t>
  </si>
  <si>
    <t>Расчёт заказа на HМЕ/ Berechnung des Auftrages bei HME</t>
  </si>
  <si>
    <t>h - твердая/hart, hh - полутвердая/halbhart,</t>
  </si>
  <si>
    <t xml:space="preserve"> w - мягкая/weich, S - штанга/Stange, R - бухта/Ring</t>
  </si>
  <si>
    <t>х</t>
  </si>
  <si>
    <t>Spezifikation des Auftrages bei HME</t>
  </si>
  <si>
    <t>Адрес для отправки документов / die Adresse für die Sendung der Dokumente</t>
  </si>
  <si>
    <t>1. Контактное лицо для заказа /Kontaktperson für die Bestellung</t>
  </si>
  <si>
    <t>2. Контактное лицо для заказа /Kontaktperson für die Bestellung</t>
  </si>
  <si>
    <t>3. Контактное лицо для заказа /Kontaktperson für die Bestellung</t>
  </si>
  <si>
    <t>Документы на отгрузку /Lieferpapiere</t>
  </si>
  <si>
    <t>Экспортная декларация / AE</t>
  </si>
  <si>
    <t>Спецификция /  Spezifikation</t>
  </si>
  <si>
    <t>Прайс-лист / Preisliste</t>
  </si>
  <si>
    <t>Котировки DEL /    DEL-Notierung</t>
  </si>
  <si>
    <t>Сертификат происхождения / Ursprungszeugnis</t>
  </si>
  <si>
    <t>Упаковочный лист / Packliste</t>
  </si>
  <si>
    <t xml:space="preserve">Счет-проформа / Proforma-Rechnung </t>
  </si>
  <si>
    <t xml:space="preserve">Счёт-инвойс /   Invoice Rechnung </t>
  </si>
  <si>
    <t>Input / Ввод</t>
  </si>
  <si>
    <t xml:space="preserve">Вам будут предоставлены только те документы, которые отмечены знаком "Х". </t>
  </si>
  <si>
    <t>Желательная дата отгрузки /  Liefertermin</t>
  </si>
  <si>
    <t>Порядковый номер заказа / Auftrag Nr.</t>
  </si>
  <si>
    <t>Дата фиксации цен / Datum der Fixierung</t>
  </si>
  <si>
    <t>Дата заказа / Datum des Auftrages</t>
  </si>
  <si>
    <t xml:space="preserve">15,0X1,00  2,5M  </t>
  </si>
  <si>
    <t xml:space="preserve">18,0X1,00  2,5M  </t>
  </si>
  <si>
    <t xml:space="preserve">22,0X1,00  2,5M  </t>
  </si>
  <si>
    <t xml:space="preserve">28,0X1,00  2,5M  </t>
  </si>
  <si>
    <r>
      <t xml:space="preserve">SANCO®  </t>
    </r>
    <r>
      <rPr>
        <sz val="8"/>
        <rFont val="Arial Cyr"/>
        <charset val="204"/>
      </rPr>
      <t>2,5M</t>
    </r>
    <r>
      <rPr>
        <sz val="10"/>
        <rFont val="Arial Cyr"/>
      </rPr>
      <t xml:space="preserve">  </t>
    </r>
  </si>
  <si>
    <r>
      <t xml:space="preserve">SANCO® </t>
    </r>
    <r>
      <rPr>
        <sz val="8"/>
        <rFont val="Arial Cyr"/>
        <charset val="204"/>
      </rPr>
      <t xml:space="preserve"> 2,5M  </t>
    </r>
  </si>
  <si>
    <r>
      <t xml:space="preserve">SANCO®  </t>
    </r>
    <r>
      <rPr>
        <sz val="8"/>
        <rFont val="Arial Cyr"/>
        <charset val="204"/>
      </rPr>
      <t xml:space="preserve">2,5M  </t>
    </r>
  </si>
  <si>
    <r>
      <t xml:space="preserve">SANCO®  </t>
    </r>
    <r>
      <rPr>
        <sz val="8"/>
        <rFont val="Arial Cyr"/>
        <charset val="204"/>
      </rPr>
      <t xml:space="preserve">2,5M </t>
    </r>
    <r>
      <rPr>
        <sz val="10"/>
        <rFont val="Arial Cyr"/>
      </rPr>
      <t xml:space="preserve"> </t>
    </r>
  </si>
  <si>
    <t>2,5m</t>
  </si>
  <si>
    <t>5,0m</t>
  </si>
  <si>
    <t>0,8x0,8m</t>
  </si>
  <si>
    <t>1,0x1,0m</t>
  </si>
  <si>
    <t>gesamte</t>
  </si>
  <si>
    <t>целых/</t>
  </si>
  <si>
    <t>L, m</t>
  </si>
  <si>
    <t>V≈ m3</t>
  </si>
  <si>
    <t>+ PL</t>
  </si>
  <si>
    <r>
      <t xml:space="preserve">Включать сконто </t>
    </r>
    <r>
      <rPr>
        <b/>
        <sz val="11"/>
        <color rgb="FFFF0000"/>
        <rFont val="Arial"/>
        <family val="2"/>
        <charset val="204"/>
      </rPr>
      <t>1%</t>
    </r>
    <r>
      <rPr>
        <sz val="11"/>
        <rFont val="Arial"/>
        <family val="2"/>
        <charset val="204"/>
      </rPr>
      <t xml:space="preserve"> за предоплату </t>
    </r>
    <r>
      <rPr>
        <sz val="11"/>
        <color rgb="FFFF0000"/>
        <rFont val="Arial"/>
        <family val="2"/>
        <charset val="204"/>
      </rPr>
      <t xml:space="preserve">в </t>
    </r>
    <r>
      <rPr>
        <b/>
        <sz val="11"/>
        <color rgb="FFFF0000"/>
        <rFont val="Arial"/>
        <family val="2"/>
        <charset val="204"/>
      </rPr>
      <t>каждую позицию</t>
    </r>
    <r>
      <rPr>
        <sz val="11"/>
        <rFont val="Arial"/>
        <family val="2"/>
        <charset val="204"/>
      </rPr>
      <t xml:space="preserve"> / Vorkasse netto</t>
    </r>
  </si>
  <si>
    <r>
      <t xml:space="preserve">Отсрочка, </t>
    </r>
    <r>
      <rPr>
        <i/>
        <sz val="10"/>
        <color theme="3" tint="-0.249977111117893"/>
        <rFont val="Arial"/>
        <family val="2"/>
      </rPr>
      <t>дней</t>
    </r>
    <r>
      <rPr>
        <sz val="10"/>
        <color theme="3" tint="-0.249977111117893"/>
        <rFont val="Arial"/>
        <family val="2"/>
      </rPr>
      <t xml:space="preserve"> / Zahlungsziel,</t>
    </r>
    <r>
      <rPr>
        <i/>
        <sz val="10"/>
        <color theme="3" tint="-0.249977111117893"/>
        <rFont val="Arial"/>
        <family val="2"/>
      </rPr>
      <t xml:space="preserve"> Tage</t>
    </r>
  </si>
  <si>
    <t>©Andrey Vinogradov 2020</t>
  </si>
  <si>
    <t>Stangen (halbhart) / Отрезки (полутвердые)</t>
  </si>
  <si>
    <t>DEL</t>
  </si>
  <si>
    <t>EUR/100 Kg</t>
  </si>
  <si>
    <t>Предоплата сконто 1% / Skonto Vorkasse 1%</t>
  </si>
  <si>
    <t>№</t>
  </si>
  <si>
    <t>12x1,0M</t>
  </si>
  <si>
    <t>15x1,0M</t>
  </si>
  <si>
    <t>18x1,0M</t>
  </si>
  <si>
    <t>22x1,0M</t>
  </si>
  <si>
    <t>28x1,0M</t>
  </si>
  <si>
    <t>28x1,5M</t>
  </si>
  <si>
    <t xml:space="preserve">SANCO®  2,5M  </t>
  </si>
  <si>
    <t>max</t>
  </si>
  <si>
    <t>При создании нового файла для следующего заказа не забудте присвоить порядковый номер и указать дату. Данные предыдущего заказа необходимо удалять кнопкой "DEL" в столбце  "ВВОД", а так же отключить сортировку в фильтрах на листах "Расчёт ....", "Preis ....", и "Spez ....". Удалять старые данные в ячейках клавишей "DEL". Данный файл создан в помощь Вам для удобства расчета  и составления заказа. Пожалуйста следуйте данным рекомендациям при его составлении! Спасибо!</t>
  </si>
  <si>
    <r>
      <t xml:space="preserve">Формуляр / Formular </t>
    </r>
    <r>
      <rPr>
        <b/>
        <i/>
        <sz val="12"/>
        <color rgb="FFFF0000"/>
        <rFont val="Arial"/>
        <family val="2"/>
        <charset val="204"/>
      </rPr>
      <t>(заполнить латиницей!)</t>
    </r>
  </si>
  <si>
    <t>0,78 x 0,68</t>
  </si>
  <si>
    <t>0,78 x 0,78</t>
  </si>
  <si>
    <t>сборных/</t>
  </si>
  <si>
    <t>gesammelte</t>
  </si>
  <si>
    <t>Для штабеля и палет обязательна перегородка!</t>
  </si>
  <si>
    <t>Reihe</t>
  </si>
  <si>
    <t>рядов/</t>
  </si>
  <si>
    <t>Состояние/   Zustand</t>
  </si>
  <si>
    <t>Расчет нагрузки на оси</t>
  </si>
  <si>
    <t>Вес тягача, вкл. топливо, кг</t>
  </si>
  <si>
    <t>Распределение на оси</t>
  </si>
  <si>
    <t>Рулевая ось, кг</t>
  </si>
  <si>
    <t>Ведущая ось, кг</t>
  </si>
  <si>
    <t>Расстояние от седла до ведущей оси, мм</t>
  </si>
  <si>
    <t>Расстояние между осями, мм</t>
  </si>
  <si>
    <t>Вес полуприцепа, мм</t>
  </si>
  <si>
    <t>Расстояние от шкворня до оси 2, мм</t>
  </si>
  <si>
    <t>Расстояние между осями 1 и 2, 2 и 3, мм</t>
  </si>
  <si>
    <t>Нагрузка на рулевую ось</t>
  </si>
  <si>
    <t>на седло</t>
  </si>
  <si>
    <t>на ведущую ось</t>
  </si>
  <si>
    <t>Без п/п</t>
  </si>
  <si>
    <t>Рассояние от шкворня до заднего торца, мм</t>
  </si>
  <si>
    <t>Порожний</t>
  </si>
  <si>
    <t xml:space="preserve">Длина полуприцепа, мм </t>
  </si>
  <si>
    <t>Нагрузка на оси</t>
  </si>
  <si>
    <t>l, м</t>
  </si>
  <si>
    <t>Вес, кг</t>
  </si>
  <si>
    <t>груз 1</t>
  </si>
  <si>
    <t>С грузом</t>
  </si>
  <si>
    <t>груз 2</t>
  </si>
  <si>
    <t>груз 3</t>
  </si>
  <si>
    <t>груз 4</t>
  </si>
  <si>
    <t>груз 5</t>
  </si>
  <si>
    <t>груз 6</t>
  </si>
  <si>
    <t>груз 7</t>
  </si>
  <si>
    <t>груз 8</t>
  </si>
  <si>
    <t>груз 9</t>
  </si>
  <si>
    <t>Примечание. Для данного расчета взяты усредненные данные по тягачу и прицепу. Более точный расчет можно получить, взяв данные (масса, размеры) из Интернета на конкретные марки и модели. По каждому виду груза необходимо внести вес и длину, занимаемую в фуре, по порядку.На практике нагрузки на оси могут оличаться от расчётных.</t>
  </si>
  <si>
    <t>груз 10</t>
  </si>
  <si>
    <t>©Andrey Vinogradov</t>
  </si>
  <si>
    <t>На листе "Нагрузка на оси" можно расчитать нагрузки на оси с учетом веса груза.</t>
  </si>
  <si>
    <t>SANCO® Preisliste 2021: Druckversion</t>
  </si>
  <si>
    <t>WICU® Preisliste 2021: Druckversion</t>
  </si>
  <si>
    <t>Preisliste/Прайс-лист 2021</t>
  </si>
  <si>
    <t>7042157*</t>
  </si>
  <si>
    <t>7011234*</t>
  </si>
  <si>
    <t>7500254**</t>
  </si>
  <si>
    <t>7500255**</t>
  </si>
  <si>
    <t>7500256**</t>
  </si>
  <si>
    <t>7500257**</t>
  </si>
  <si>
    <t xml:space="preserve">SANCO®/WICU® </t>
  </si>
  <si>
    <t>Спецификаций, шт. / Spezifikationen, Stück</t>
  </si>
  <si>
    <t>Lucy Sky</t>
  </si>
  <si>
    <t>London</t>
  </si>
  <si>
    <t>UK</t>
  </si>
  <si>
    <t>NW8 9DE</t>
  </si>
  <si>
    <t>Abbey House, 1 Abbey Rd, St John's Wood</t>
  </si>
  <si>
    <t>lucy.sky@abbeystudio.uk</t>
  </si>
  <si>
    <t>+44 (0) 20 7266 7000</t>
  </si>
  <si>
    <t>+44 (0) 20 7266 7001</t>
  </si>
  <si>
    <r>
      <rPr>
        <b/>
        <sz val="11"/>
        <color rgb="FFFF0000"/>
        <rFont val="Arial"/>
        <family val="2"/>
        <charset val="204"/>
      </rPr>
      <t>Min</t>
    </r>
    <r>
      <rPr>
        <b/>
        <sz val="9"/>
        <color rgb="FFFF0000"/>
        <rFont val="Arial"/>
        <family val="2"/>
      </rPr>
      <t xml:space="preserve"> </t>
    </r>
    <r>
      <rPr>
        <sz val="9"/>
        <color indexed="8"/>
        <rFont val="Arial"/>
        <family val="2"/>
      </rPr>
      <t xml:space="preserve"> Упаковка / Verpackung</t>
    </r>
  </si>
  <si>
    <r>
      <rPr>
        <b/>
        <sz val="11"/>
        <color rgb="FFFF0000"/>
        <rFont val="Arial"/>
        <family val="2"/>
        <charset val="204"/>
      </rPr>
      <t>Max</t>
    </r>
    <r>
      <rPr>
        <sz val="9"/>
        <color indexed="8"/>
        <rFont val="Arial"/>
        <family val="2"/>
        <charset val="204"/>
      </rPr>
      <t xml:space="preserve">  Упаковка / Verpackung</t>
    </r>
  </si>
  <si>
    <r>
      <rPr>
        <b/>
        <sz val="10"/>
        <color rgb="FFFF0000"/>
        <rFont val="Arial"/>
        <family val="2"/>
        <charset val="204"/>
      </rPr>
      <t>Min</t>
    </r>
    <r>
      <rPr>
        <b/>
        <sz val="9"/>
        <color rgb="FFFF0000"/>
        <rFont val="Arial"/>
        <family val="2"/>
      </rPr>
      <t xml:space="preserve"> </t>
    </r>
    <r>
      <rPr>
        <sz val="9"/>
        <color indexed="8"/>
        <rFont val="Arial"/>
        <family val="2"/>
      </rPr>
      <t>Упаковка/Verpackung</t>
    </r>
  </si>
  <si>
    <r>
      <rPr>
        <b/>
        <sz val="10"/>
        <color rgb="FFFF0000"/>
        <rFont val="Arial"/>
        <family val="2"/>
        <charset val="204"/>
      </rPr>
      <t>Max</t>
    </r>
    <r>
      <rPr>
        <sz val="9"/>
        <color indexed="8"/>
        <rFont val="Arial"/>
        <family val="2"/>
        <charset val="204"/>
      </rPr>
      <t xml:space="preserve"> Упаковка/Verpackung</t>
    </r>
  </si>
  <si>
    <t>Малая   связка/  бухта/улитка  Bund/ Ring/Schnecke</t>
  </si>
  <si>
    <t>Abbey studio LLC</t>
  </si>
  <si>
    <t>TECTUBE® Preisliste 2021</t>
  </si>
  <si>
    <t>Preislinien</t>
  </si>
  <si>
    <t>MK</t>
  </si>
  <si>
    <t>gerade Längen in PE-Folie weich</t>
  </si>
  <si>
    <r>
      <t>HP</t>
    </r>
    <r>
      <rPr>
        <b/>
        <sz val="10"/>
        <rFont val="Arial"/>
        <family val="2"/>
      </rPr>
      <t>120</t>
    </r>
    <r>
      <rPr>
        <sz val="10"/>
        <rFont val="Arial"/>
        <family val="2"/>
      </rPr>
      <t xml:space="preserve">   3/8"   9,52   5,0 M</t>
    </r>
  </si>
  <si>
    <r>
      <t>HP</t>
    </r>
    <r>
      <rPr>
        <b/>
        <sz val="10"/>
        <rFont val="Arial"/>
        <family val="2"/>
      </rPr>
      <t>120</t>
    </r>
    <r>
      <rPr>
        <sz val="10"/>
        <rFont val="Arial"/>
        <family val="2"/>
      </rPr>
      <t xml:space="preserve">   1/2"   12,70   5,0 M</t>
    </r>
  </si>
  <si>
    <r>
      <t>HP</t>
    </r>
    <r>
      <rPr>
        <b/>
        <sz val="10"/>
        <rFont val="Arial"/>
        <family val="2"/>
      </rPr>
      <t>120</t>
    </r>
    <r>
      <rPr>
        <sz val="10"/>
        <rFont val="Arial"/>
        <family val="2"/>
      </rPr>
      <t xml:space="preserve">   5/8"   15,87   5,0 M</t>
    </r>
  </si>
  <si>
    <r>
      <t>HP</t>
    </r>
    <r>
      <rPr>
        <b/>
        <sz val="10"/>
        <rFont val="Arial"/>
        <family val="2"/>
      </rPr>
      <t xml:space="preserve">120 </t>
    </r>
    <r>
      <rPr>
        <sz val="10"/>
        <rFont val="Arial"/>
        <family val="2"/>
      </rPr>
      <t xml:space="preserve">  3/4"   19,05   5,0 M</t>
    </r>
  </si>
  <si>
    <r>
      <t>HP</t>
    </r>
    <r>
      <rPr>
        <b/>
        <sz val="10"/>
        <rFont val="Arial"/>
        <family val="2"/>
      </rPr>
      <t>120</t>
    </r>
    <r>
      <rPr>
        <sz val="10"/>
        <rFont val="Arial"/>
        <family val="2"/>
      </rPr>
      <t xml:space="preserve">    7/8"   22,23   5,0 M</t>
    </r>
  </si>
  <si>
    <r>
      <t>HP</t>
    </r>
    <r>
      <rPr>
        <b/>
        <sz val="10"/>
        <rFont val="Arial"/>
        <family val="2"/>
      </rPr>
      <t>120</t>
    </r>
    <r>
      <rPr>
        <sz val="10"/>
        <rFont val="Arial"/>
        <family val="2"/>
      </rPr>
      <t xml:space="preserve">    1 1/8"   28,57   5,0 M</t>
    </r>
  </si>
  <si>
    <r>
      <t>HP</t>
    </r>
    <r>
      <rPr>
        <b/>
        <sz val="10"/>
        <rFont val="Arial"/>
        <family val="2"/>
      </rPr>
      <t>120</t>
    </r>
    <r>
      <rPr>
        <sz val="10"/>
        <rFont val="Arial"/>
        <family val="2"/>
      </rPr>
      <t xml:space="preserve">    1 3/8"   34,92   5,0 M</t>
    </r>
  </si>
  <si>
    <r>
      <t>HP</t>
    </r>
    <r>
      <rPr>
        <b/>
        <sz val="10"/>
        <rFont val="Arial"/>
        <family val="2"/>
      </rPr>
      <t xml:space="preserve">120  </t>
    </r>
    <r>
      <rPr>
        <sz val="10"/>
        <rFont val="Arial"/>
        <family val="2"/>
      </rPr>
      <t xml:space="preserve">  1 5/8"   41,27   5,0 M</t>
    </r>
  </si>
  <si>
    <r>
      <t>HP</t>
    </r>
    <r>
      <rPr>
        <b/>
        <sz val="10"/>
        <rFont val="Arial"/>
        <family val="2"/>
      </rPr>
      <t>120</t>
    </r>
    <r>
      <rPr>
        <sz val="10"/>
        <rFont val="Arial"/>
        <family val="2"/>
      </rPr>
      <t xml:space="preserve">    2 1/8"   53,97   5,0 M</t>
    </r>
  </si>
  <si>
    <r>
      <t>HP</t>
    </r>
    <r>
      <rPr>
        <b/>
        <sz val="10"/>
        <rFont val="Arial"/>
        <family val="2"/>
      </rPr>
      <t>120</t>
    </r>
    <r>
      <rPr>
        <sz val="10"/>
        <rFont val="Arial"/>
        <family val="2"/>
      </rPr>
      <t xml:space="preserve">    2 5/8"   66,67   5,0 M</t>
    </r>
  </si>
  <si>
    <t>TECTUBE cips       6,35x0,80x15,00 M</t>
  </si>
  <si>
    <t>TECTUBE cips       3/8"   15,0 M</t>
  </si>
  <si>
    <t>TECTUBE cips       1/2"   15,0 M</t>
  </si>
  <si>
    <t>TECTUBE cips       5/8"   15,0 M</t>
  </si>
  <si>
    <t>TECTUBE® Preisliste/ Прайс-лист 2021</t>
  </si>
  <si>
    <t>gerade Längen in Kartons, hart/ прямые отрезки в картоне, твердые</t>
  </si>
  <si>
    <t>Schnecken in Kartons, weich / улитки в картоне, мягкие</t>
  </si>
  <si>
    <t>Ringe in PE-Folie, weich / бухты в ПЭ , мягкие</t>
  </si>
  <si>
    <t>gerade Längen in PE Folie, hart/ прямые отрезки в ПЭ, твердые</t>
  </si>
  <si>
    <t>gerade Längen in Kartons, halbhart/ прямые в картоне, полутвердые</t>
  </si>
  <si>
    <t>gerade Längen in PE-Folie, weich/ прямые отрезки в ПЭ, мягкие</t>
  </si>
  <si>
    <t>TECTUBE®_cips</t>
  </si>
  <si>
    <t>TECTUBE®_cips hp120</t>
  </si>
  <si>
    <t>TECTUBE®_med</t>
  </si>
  <si>
    <t>Paul McCartney</t>
  </si>
  <si>
    <t>paul.mccartney@abbestudio.uk</t>
  </si>
  <si>
    <t>Кому / An:</t>
  </si>
  <si>
    <t>От кого / Von:</t>
  </si>
  <si>
    <t>Дата / Datum:</t>
  </si>
  <si>
    <t>Просим Вас зарезервировать медь с фиксацией цены по курсу на сегодняшнюю дату с учетом возможного изменения тенденции цены на медь. Обязуемся полностью использовать зарезервированное количество меди по зафиксированной цене в течение 3-х месяцев от даты резервирования, разместив заказы в компании HМЕ в форме спецификаций.</t>
  </si>
  <si>
    <t>Wir bitten Sie, Kupfer mit der Fixierung des Preises zum Kurs vom heutigen Datum unter Berücksichtigung der möglichen Veränderung der Tendenz des Kupferpreises zu buchen. Wir verpflichten uns, die gebuchte Menge Kupfer (mit dem fixierten Preis) im Laufe von 3 Monaten ab Fixierungsdatum vollständig abzunehmen und die Bestellungen in Form von Spezifikationen an HME zu senden.</t>
  </si>
  <si>
    <t>Der Auftrag zur Kupferfixierung wird per Fax oder als gescanntes Dokument, per E-Mail, bis 12:30 Moskauer Zeit, mit zusätzlicher Telefonbestätigung, in der Sommerzeit und bis 13:30 Moskauer Zeit in der Winterzeit gesendet.
Die Kupferabnahme vollzieht sich nach FIFO Prinzip: First In, First Out. Bei den offenen Fixierungen hat HME Recht die Fixierung der Kupfermenge abzusagen, wenn sie die für den Auftrag notwengige Kupfermenge überschreitet.</t>
  </si>
  <si>
    <t>Заявка на фиксацию меди направляется по факсу или как сканированный документ по электронной почте до 12:30 московского времени с дополнительным подтверждением по телефону в летний период и до 13:30 в зимний.
Выборка меди осуществляется по принципу ФИФО (FIFO): First In, First Out — первым пришёл — первым ушёл. При наличии открытых фиксаций, HМЕ вправе отказать в фиксации количества меди, превышающего необходимое для заказа.</t>
  </si>
  <si>
    <t>кг / kg</t>
  </si>
  <si>
    <t>Количество / Menge:</t>
  </si>
  <si>
    <t>Должность / Stelle</t>
  </si>
  <si>
    <t>подпись / Unterschrift</t>
  </si>
  <si>
    <t>Ф.И.О./Name</t>
  </si>
  <si>
    <t>МП / Stempel</t>
  </si>
  <si>
    <t>0045097*</t>
  </si>
  <si>
    <r>
      <t xml:space="preserve">По умолчанию в ячейке "Сконто" стоит 1% за предоплату. Если у Вас отсрочка, то подставьте количество дней (15, 30, 45) в ячейку "Отсрочка". После ввода в ячейки предоставленных скидок и актуальных прайс-линий для SANCO® и TECTUBE® на листах "Preis" цены netto рассчитываются автоматически. Номера действующих прайс-линий необходимо брать из ежедневной рассылки  или из вкладки "Сотрудничество"/"Дейстующие прайс-линии" с сайта </t>
    </r>
    <r>
      <rPr>
        <b/>
        <sz val="11"/>
        <color rgb="FF003399"/>
        <rFont val="Arial"/>
        <family val="2"/>
        <charset val="204"/>
      </rPr>
      <t>https://www.hmemetal.ru/</t>
    </r>
    <r>
      <rPr>
        <b/>
        <sz val="11"/>
        <color rgb="FF336699"/>
        <rFont val="Arial"/>
        <family val="2"/>
        <charset val="204"/>
      </rPr>
      <t xml:space="preserve"> . </t>
    </r>
  </si>
  <si>
    <t>Должность/ Stelle</t>
  </si>
  <si>
    <t>Manager</t>
  </si>
  <si>
    <t>Поставьте "Х" напротив ФИО кто подписывает заявку на фиксацию меди</t>
  </si>
  <si>
    <r>
      <t xml:space="preserve">Для ввода используйте только голубые ячейки! В исходном файле заполните полностью формуляр "Formular" латинскими буквами и сохраните файл как шаблон для последующих заказов через команду «сохранить как», указав порядковый номер заказа, название Вашей компании и дату заказа в названии файла. По умолчанию за предоплату предоставляется сконто 1% на итоговую сумму счета. Если  Вам необходимо включить сконто 1% в каждую позицию поставьте знак "Х" в ячейку B48  на вкладке "Formular". Данные формуляра необходимы для оформления заказа и отправки Вам документов по почте. </t>
    </r>
    <r>
      <rPr>
        <b/>
        <i/>
        <sz val="11"/>
        <color rgb="FFC00000"/>
        <rFont val="Arial"/>
        <family val="2"/>
        <charset val="204"/>
      </rPr>
      <t xml:space="preserve">При изменении каких либо данных, внесите их при составлении очередного заказа и сообщите дополнительно об этом по телефону или электронной почте. </t>
    </r>
  </si>
  <si>
    <t>1</t>
  </si>
  <si>
    <r>
      <t xml:space="preserve">На листе "Kupfer Медь" в заявке на фиксацию меди будет указано самое нижнее по списку лицо, обозначенное "Х". </t>
    </r>
    <r>
      <rPr>
        <sz val="8"/>
        <color rgb="FFFF0000"/>
        <rFont val="Arial"/>
        <family val="2"/>
      </rPr>
      <t>На сотрудников должна быть доверенность от директора!</t>
    </r>
  </si>
  <si>
    <t>По умолчанию за предоплату предоставляется сконто 1% на итоговую сумму счета. Если  Вам необходимо включить сконто в каждую позицию поставьте знак "Х" в ячейке B48.</t>
  </si>
  <si>
    <t>Direсtor</t>
  </si>
  <si>
    <r>
      <t xml:space="preserve"> На листах "Расчёт ...." поставьте желаемые количества по каждой позиции в столбце "ВВОД". Веса и метраж по каждой позиции будут рассчитаны автоматически пропорционально малым и большим модулям упаковки, а так же общий вес, который будет указан в </t>
    </r>
    <r>
      <rPr>
        <b/>
        <i/>
        <sz val="11"/>
        <color rgb="FF336699"/>
        <rFont val="Arial"/>
        <family val="2"/>
        <charset val="204"/>
      </rPr>
      <t xml:space="preserve">Заявке на фиксацию меди </t>
    </r>
    <r>
      <rPr>
        <b/>
        <sz val="11"/>
        <color rgb="FF336699"/>
        <rFont val="Arial"/>
        <family val="2"/>
        <charset val="204"/>
      </rPr>
      <t>под заказ (</t>
    </r>
    <r>
      <rPr>
        <b/>
        <i/>
        <sz val="11"/>
        <color rgb="FFFF0000"/>
        <rFont val="Arial"/>
        <family val="2"/>
        <charset val="204"/>
      </rPr>
      <t>можно сразу распечатать с листа "Kupfer Медь"</t>
    </r>
    <r>
      <rPr>
        <b/>
        <sz val="11"/>
        <color rgb="FF336699"/>
        <rFont val="Arial"/>
        <family val="2"/>
        <charset val="204"/>
      </rPr>
      <t xml:space="preserve">), минимальные / максимальные количества сборных и количества цельных единиц упаковки, ориентировочные длина и объем загрузки. Если вводимого количества буде не достаточно или  оно будет не кратно малому модулю упаковки напротив этой позиции справа от таблицы будет дана соответсвующая рекомендация. Пожалуйста обращайте на неё внимание! Количество сборных мест на практике по количеству может быть больше расчетного минимального! Сортировка на листах "Расчёт ....", "Preis ...", "Spez ..." производится нажатием на значёк фильтра в столбце с иконкой и снятием внутри открывшегося окна галочки напротив значения </t>
    </r>
    <r>
      <rPr>
        <b/>
        <sz val="11"/>
        <color rgb="FFFF0000"/>
        <rFont val="Arial"/>
        <family val="2"/>
        <charset val="204"/>
      </rPr>
      <t>"Пустые"</t>
    </r>
    <r>
      <rPr>
        <b/>
        <sz val="11"/>
        <color rgb="FF336699"/>
        <rFont val="Arial"/>
        <family val="2"/>
        <charset val="204"/>
      </rPr>
      <t xml:space="preserve">, отмена постановкой галочки напротив </t>
    </r>
    <r>
      <rPr>
        <b/>
        <sz val="11"/>
        <color rgb="FFFF0000"/>
        <rFont val="Arial"/>
        <family val="2"/>
        <charset val="204"/>
      </rPr>
      <t>"Пустые"</t>
    </r>
    <r>
      <rPr>
        <b/>
        <sz val="11"/>
        <color rgb="FF336699"/>
        <rFont val="Arial"/>
        <family val="2"/>
        <charset val="204"/>
      </rPr>
      <t xml:space="preserve"> или </t>
    </r>
    <r>
      <rPr>
        <b/>
        <sz val="11"/>
        <color rgb="FFFF0000"/>
        <rFont val="Arial"/>
        <family val="2"/>
        <charset val="204"/>
      </rPr>
      <t>"Выделить всё"</t>
    </r>
    <r>
      <rPr>
        <b/>
        <sz val="11"/>
        <color rgb="FF336699"/>
        <rFont val="Arial"/>
        <family val="2"/>
        <charset val="204"/>
      </rPr>
      <t xml:space="preserve">. Прайс листы и спецификазации по заказу автоматически формируются на листах "Preis" и "Spez ...". Это будут Ваши официальные прайс листы и спецификации для подтверждения заказа. </t>
    </r>
  </si>
  <si>
    <t>X</t>
  </si>
  <si>
    <t>медных труб HМЕ</t>
  </si>
  <si>
    <t>на фиксацию меди для покупки</t>
  </si>
  <si>
    <t>Заявка №</t>
  </si>
  <si>
    <t>Auftrag Nr.</t>
  </si>
  <si>
    <t xml:space="preserve">für die Kupferfixierung zum Kauf von </t>
  </si>
  <si>
    <t>HME Kupferrohren</t>
  </si>
  <si>
    <t>©Andrey Vinogradov 2021</t>
  </si>
  <si>
    <r>
      <rPr>
        <b/>
        <sz val="11"/>
        <color theme="3"/>
        <rFont val="Arial"/>
        <family val="2"/>
        <charset val="204"/>
      </rPr>
      <t>Бухты в ПЭ , мягкие</t>
    </r>
    <r>
      <rPr>
        <sz val="11"/>
        <color theme="3"/>
        <rFont val="Arial"/>
        <family val="2"/>
        <charset val="204"/>
      </rPr>
      <t xml:space="preserve"> </t>
    </r>
    <r>
      <rPr>
        <sz val="9"/>
        <color theme="3"/>
        <rFont val="Arial"/>
        <family val="2"/>
      </rPr>
      <t xml:space="preserve">/Ringe in PE-Folie, weich </t>
    </r>
  </si>
  <si>
    <r>
      <rPr>
        <b/>
        <sz val="11"/>
        <color theme="3"/>
        <rFont val="Arial"/>
        <family val="2"/>
        <charset val="204"/>
      </rPr>
      <t>Улитки в картоне, мягкие</t>
    </r>
    <r>
      <rPr>
        <sz val="9"/>
        <color theme="3"/>
        <rFont val="Arial"/>
        <family val="2"/>
      </rPr>
      <t xml:space="preserve"> /Schnecken in Kartons, weich</t>
    </r>
  </si>
  <si>
    <r>
      <rPr>
        <b/>
        <sz val="11"/>
        <color theme="3"/>
        <rFont val="Arial"/>
        <family val="2"/>
        <charset val="204"/>
      </rPr>
      <t xml:space="preserve">Прямые отрезки в картоне, твердые </t>
    </r>
    <r>
      <rPr>
        <sz val="9"/>
        <color theme="3"/>
        <rFont val="Arial"/>
        <family val="2"/>
      </rPr>
      <t>/gerade Längen in Kartons, hart</t>
    </r>
  </si>
  <si>
    <r>
      <rPr>
        <b/>
        <sz val="11"/>
        <color theme="3"/>
        <rFont val="Arial"/>
        <family val="2"/>
        <charset val="204"/>
      </rPr>
      <t>Прямые отрезки в ПЭ, твердые</t>
    </r>
    <r>
      <rPr>
        <sz val="9"/>
        <color theme="3"/>
        <rFont val="Arial"/>
        <family val="2"/>
      </rPr>
      <t xml:space="preserve"> /gerade Längen in PE Folie, hart</t>
    </r>
  </si>
  <si>
    <r>
      <rPr>
        <b/>
        <sz val="11"/>
        <color theme="3"/>
        <rFont val="Arial"/>
        <family val="2"/>
        <charset val="204"/>
      </rPr>
      <t>Прямые в картоне, полутвердые</t>
    </r>
    <r>
      <rPr>
        <sz val="9"/>
        <color theme="3"/>
        <rFont val="Arial"/>
        <family val="2"/>
      </rPr>
      <t xml:space="preserve"> /gerade Längen in Kartons, halbhart</t>
    </r>
  </si>
  <si>
    <r>
      <rPr>
        <b/>
        <sz val="11"/>
        <color theme="3"/>
        <rFont val="Arial"/>
        <family val="2"/>
        <charset val="204"/>
      </rPr>
      <t>Прямые отрезки в ПЭ, мягкие</t>
    </r>
    <r>
      <rPr>
        <sz val="9"/>
        <color theme="3"/>
        <rFont val="Arial"/>
        <family val="2"/>
      </rPr>
      <t xml:space="preserve"> /gerade Längen in PE-Folie, weich</t>
    </r>
  </si>
  <si>
    <r>
      <rPr>
        <b/>
        <sz val="11"/>
        <color theme="3"/>
        <rFont val="Arial"/>
        <family val="2"/>
        <charset val="204"/>
      </rPr>
      <t xml:space="preserve">Улитки в картоне, мягкие </t>
    </r>
    <r>
      <rPr>
        <sz val="9"/>
        <color theme="3"/>
        <rFont val="Arial"/>
        <family val="2"/>
      </rPr>
      <t xml:space="preserve">/Schnecken in Kartons, weich </t>
    </r>
  </si>
  <si>
    <r>
      <rPr>
        <b/>
        <sz val="11"/>
        <color theme="3"/>
        <rFont val="Arial"/>
        <family val="2"/>
        <charset val="204"/>
      </rPr>
      <t>Прямые отрезки в картоне, твердые</t>
    </r>
    <r>
      <rPr>
        <sz val="9"/>
        <color theme="3"/>
        <rFont val="Arial"/>
        <family val="2"/>
      </rPr>
      <t xml:space="preserve"> /gerade Längen in Kartons, hart</t>
    </r>
  </si>
  <si>
    <t xml:space="preserve">С правилами фиксирования на HМЕ наша компания ознакомлена и согласна.
Если выборка меди не произведена в течение 3-х месяцев от даты фиксации, мы оплачиваем от даты истечения срока выборки за оставшееся количество 1,0% в месяц от зафиксированной стоимости металла. 
</t>
  </si>
  <si>
    <t xml:space="preserve">Mit den bekannten und von unserer Firma akzeptierten Fixierungsregeln bei HМЕ sind wir einverstanden. 
Erfolgt die Abnahme nicht innerhalb von 3 Monaten nach Fixierungsdatum, bezahlen wir ab Fälligkeit für die verbleibende Menge 1,0% Zinsen pro Monat vom jeweiligen Fixierungs-Metallwert.
</t>
  </si>
  <si>
    <t xml:space="preserve">Если подлежащее выборке количество меди не выбрано нами в течение 6 месяцев от упомянутой даты фиксации, HМЕ имеет право продать это количество по официальной актуальной котировке меди DEL. Насчитанная разница в стоимости меди подлежит нашей немедленной оплате.
</t>
  </si>
  <si>
    <t>Мы полностью признаем общие условия продажи HME, опубликованные на домашней странице www.hmemetal.com .</t>
  </si>
  <si>
    <t xml:space="preserve">Wenn die überfällige Kupfermenge von uns 6 Monate nach oben genanntem Fixierungsdatum nicht abgenommen wird, hat HME das Recht, diese zur offiziellen aktuellen DEL-Notierung zu verkaufen. Die Differenz im Kupferwert wird uns dann zur sofortigen Zahlung berechnet.
</t>
  </si>
  <si>
    <t>Wir erkennen die allgemeine Verkaufsbedingungen von HME, die auf der Homepage www.hmemetal.com stehen, an.</t>
  </si>
  <si>
    <t>1,00x1,00</t>
  </si>
  <si>
    <t>1,05x1,05</t>
  </si>
  <si>
    <t>https://www.hmemetal.com/produkte/haustechnik/</t>
  </si>
  <si>
    <t>Актуальные прайс-линии:</t>
  </si>
  <si>
    <t>Актуальная цена меди:</t>
  </si>
  <si>
    <t>https://www.profinance.ru/chart/copper/</t>
  </si>
  <si>
    <t>Текущий тренд:</t>
  </si>
  <si>
    <t>https://www.hmemetal.com/services/metallpreise/</t>
  </si>
  <si>
    <t>VN</t>
  </si>
  <si>
    <t>DE</t>
  </si>
  <si>
    <t>Страна происхождения/  Ursprugsland</t>
  </si>
  <si>
    <t>DE - Германия</t>
  </si>
  <si>
    <t>VN - Вьетнам</t>
  </si>
  <si>
    <t>Nr.</t>
  </si>
  <si>
    <t>v.11.0.2021</t>
  </si>
  <si>
    <r>
      <rPr>
        <sz val="10"/>
        <rFont val="Arial"/>
        <family val="2"/>
        <charset val="204"/>
      </rPr>
      <t xml:space="preserve">Сертификат   качества 3.1  </t>
    </r>
    <r>
      <rPr>
        <i/>
        <sz val="8"/>
        <color theme="3"/>
        <rFont val="Arial"/>
        <family val="2"/>
        <charset val="204"/>
      </rPr>
      <t xml:space="preserve"> (Свидетельство о приёмке)   </t>
    </r>
    <r>
      <rPr>
        <sz val="10"/>
        <rFont val="Arial"/>
        <family val="2"/>
        <charset val="204"/>
      </rPr>
      <t xml:space="preserve">Abnahmeprüfzeugnis 3.1 </t>
    </r>
    <r>
      <rPr>
        <sz val="11"/>
        <rFont val="Arial"/>
        <family val="2"/>
        <charset val="204"/>
      </rPr>
      <t xml:space="preserve">               </t>
    </r>
  </si>
  <si>
    <t xml:space="preserve">подписанные с печатью HME / unterschriebene mit Stempel von HME </t>
  </si>
  <si>
    <t>При запросе после исполнения заказа сертификат качества не предоставляется вследствие отсутсвия данных!</t>
  </si>
  <si>
    <r>
      <t xml:space="preserve">Запрашивается при размещении заказа для сбора данных во время производства. </t>
    </r>
    <r>
      <rPr>
        <b/>
        <sz val="11"/>
        <color rgb="FFFF0000"/>
        <rFont val="Arial"/>
        <family val="2"/>
        <charset val="204"/>
      </rPr>
      <t>25 EUR</t>
    </r>
    <r>
      <rPr>
        <sz val="10"/>
        <color rgb="FFFF0000"/>
        <rFont val="Arial"/>
        <family val="2"/>
        <charset val="204"/>
      </rPr>
      <t xml:space="preserve"> </t>
    </r>
    <r>
      <rPr>
        <i/>
        <sz val="10"/>
        <color rgb="FFFF0000"/>
        <rFont val="Arial"/>
        <family val="2"/>
        <charset val="204"/>
      </rPr>
      <t>за один типоразмер.</t>
    </r>
  </si>
  <si>
    <t>Цены в прайсе актуализируются только после подстановки скидок из актуального коммерческого предложения!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</si>
</sst>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
    <numFmt numFmtId="166" formatCode="0.0"/>
    <numFmt numFmtId="167" formatCode="dd/mm/yy;@"/>
    <numFmt numFmtId="168" formatCode="0.0000"/>
  </numFmts>
  <fonts count="140" x14ac:knownFonts="1">
    <font>
      <sz val="11"/>
      <color indexed="8"/>
      <name val="Arial"/>
      <family val="2"/>
    </font>
    <font>
      <b/>
      <sz val="10"/>
      <name val="Arial"/>
      <family val="2"/>
    </font>
    <font>
      <sz val="10"/>
      <name val="Arial"/>
      <family val="2"/>
    </font>
    <font>
      <sz val="8"/>
      <name val="Arial"/>
      <family val="2"/>
    </font>
    <font>
      <b/>
      <sz val="12"/>
      <color indexed="8"/>
      <name val="Arial"/>
      <family val="2"/>
      <charset val="204"/>
    </font>
    <font>
      <b/>
      <sz val="14"/>
      <color indexed="8"/>
      <name val="Arial"/>
      <family val="2"/>
      <charset val="204"/>
    </font>
    <font>
      <sz val="14"/>
      <color indexed="8"/>
      <name val="Arial"/>
      <family val="2"/>
    </font>
    <font>
      <b/>
      <sz val="14"/>
      <color indexed="8"/>
      <name val="Arial"/>
      <family val="2"/>
    </font>
    <font>
      <b/>
      <sz val="10"/>
      <name val="Arial Cyr"/>
      <charset val="204"/>
    </font>
    <font>
      <b/>
      <sz val="11"/>
      <color indexed="8"/>
      <name val="Arial"/>
      <family val="2"/>
      <charset val="204"/>
    </font>
    <font>
      <sz val="10"/>
      <color indexed="8"/>
      <name val="Arial"/>
      <family val="2"/>
    </font>
    <font>
      <sz val="9"/>
      <color indexed="8"/>
      <name val="Arial"/>
      <family val="2"/>
    </font>
    <font>
      <b/>
      <sz val="10"/>
      <color indexed="8"/>
      <name val="Arial"/>
      <family val="2"/>
      <charset val="204"/>
    </font>
    <font>
      <sz val="10"/>
      <name val="Arial Cyr"/>
      <family val="2"/>
      <charset val="204"/>
    </font>
    <font>
      <sz val="10"/>
      <name val="Arial Cyr"/>
      <charset val="204"/>
    </font>
    <font>
      <sz val="10"/>
      <name val="Arial Cyr"/>
    </font>
    <font>
      <b/>
      <sz val="14"/>
      <name val="Arial Cyr"/>
      <family val="2"/>
      <charset val="204"/>
    </font>
    <font>
      <b/>
      <sz val="10"/>
      <name val="Arial Cyr"/>
      <family val="2"/>
      <charset val="204"/>
    </font>
    <font>
      <b/>
      <sz val="12"/>
      <name val="Arial Cyr"/>
      <family val="2"/>
      <charset val="204"/>
    </font>
    <font>
      <sz val="10"/>
      <color indexed="10"/>
      <name val="Arial Cyr"/>
      <charset val="204"/>
    </font>
    <font>
      <b/>
      <sz val="8"/>
      <name val="Arial Cyr"/>
      <family val="2"/>
      <charset val="204"/>
    </font>
    <font>
      <sz val="10"/>
      <color indexed="12"/>
      <name val="Arial Cyr"/>
      <family val="2"/>
      <charset val="204"/>
    </font>
    <font>
      <sz val="10"/>
      <color indexed="12"/>
      <name val="Arial Cyr"/>
      <charset val="204"/>
    </font>
    <font>
      <b/>
      <sz val="10"/>
      <color indexed="10"/>
      <name val="Arial Cyr"/>
      <family val="2"/>
      <charset val="204"/>
    </font>
    <font>
      <b/>
      <sz val="11"/>
      <name val="Arial Cyr"/>
      <family val="2"/>
      <charset val="204"/>
    </font>
    <font>
      <sz val="11"/>
      <name val="Arial"/>
      <family val="2"/>
    </font>
    <font>
      <b/>
      <sz val="12"/>
      <name val="Arial"/>
      <family val="2"/>
      <charset val="204"/>
    </font>
    <font>
      <b/>
      <sz val="11"/>
      <name val="Arial"/>
      <family val="2"/>
      <charset val="204"/>
    </font>
    <font>
      <sz val="11"/>
      <color theme="1"/>
      <name val="Arial"/>
      <family val="2"/>
    </font>
    <font>
      <b/>
      <sz val="14"/>
      <color theme="1"/>
      <name val="Arial"/>
      <family val="2"/>
    </font>
    <font>
      <b/>
      <sz val="16"/>
      <color indexed="8"/>
      <name val="Arial"/>
      <family val="2"/>
      <charset val="204"/>
    </font>
    <font>
      <sz val="10"/>
      <name val="Arial"/>
      <family val="2"/>
      <charset val="204"/>
    </font>
    <font>
      <sz val="10"/>
      <color indexed="8"/>
      <name val="Arial"/>
      <family val="2"/>
      <charset val="204"/>
    </font>
    <font>
      <sz val="12"/>
      <color indexed="8"/>
      <name val="Arial"/>
      <family val="2"/>
    </font>
    <font>
      <b/>
      <sz val="9"/>
      <name val="Arial Cyr"/>
      <family val="2"/>
      <charset val="204"/>
    </font>
    <font>
      <sz val="8"/>
      <name val="Arial"/>
      <family val="2"/>
      <charset val="204"/>
    </font>
    <font>
      <sz val="8"/>
      <color indexed="8"/>
      <name val="Arial"/>
      <family val="2"/>
    </font>
    <font>
      <sz val="7.5"/>
      <color indexed="8"/>
      <name val="Arial"/>
      <family val="2"/>
    </font>
    <font>
      <sz val="9"/>
      <name val="Arial Cyr"/>
      <family val="2"/>
      <charset val="204"/>
    </font>
    <font>
      <b/>
      <sz val="11"/>
      <color theme="1"/>
      <name val="Calibri"/>
      <family val="2"/>
      <scheme val="minor"/>
    </font>
    <font>
      <sz val="9"/>
      <color indexed="8"/>
      <name val="Arial"/>
      <family val="2"/>
      <charset val="204"/>
    </font>
    <font>
      <b/>
      <sz val="10"/>
      <color rgb="FFFF0000"/>
      <name val="Arial"/>
      <family val="2"/>
      <charset val="204"/>
    </font>
    <font>
      <b/>
      <sz val="11"/>
      <color theme="4" tint="-0.249977111117893"/>
      <name val="Arial"/>
      <family val="2"/>
      <charset val="204"/>
    </font>
    <font>
      <b/>
      <sz val="20"/>
      <color indexed="8"/>
      <name val="Arial"/>
      <family val="2"/>
      <charset val="204"/>
    </font>
    <font>
      <sz val="11"/>
      <name val="Arial"/>
      <family val="2"/>
      <charset val="204"/>
    </font>
    <font>
      <sz val="12"/>
      <color theme="3" tint="0.39997558519241921"/>
      <name val="Arial"/>
      <family val="2"/>
    </font>
    <font>
      <b/>
      <sz val="26"/>
      <color rgb="FF336699"/>
      <name val="Arial"/>
      <family val="2"/>
      <charset val="204"/>
    </font>
    <font>
      <b/>
      <sz val="11"/>
      <color rgb="FF336699"/>
      <name val="Arial"/>
      <family val="2"/>
      <charset val="204"/>
    </font>
    <font>
      <b/>
      <i/>
      <sz val="9"/>
      <color rgb="FFFF0000"/>
      <name val="Arial"/>
      <family val="2"/>
      <charset val="204"/>
    </font>
    <font>
      <sz val="10"/>
      <color theme="3"/>
      <name val="Arial"/>
      <family val="2"/>
    </font>
    <font>
      <sz val="9"/>
      <color theme="3"/>
      <name val="Arial"/>
      <family val="2"/>
    </font>
    <font>
      <b/>
      <sz val="12"/>
      <color theme="3"/>
      <name val="Arial"/>
      <family val="2"/>
      <charset val="204"/>
    </font>
    <font>
      <b/>
      <sz val="11"/>
      <color theme="3"/>
      <name val="Arial"/>
      <family val="2"/>
      <charset val="204"/>
    </font>
    <font>
      <b/>
      <sz val="10"/>
      <color theme="3"/>
      <name val="Arial"/>
      <family val="2"/>
    </font>
    <font>
      <sz val="11"/>
      <color theme="3"/>
      <name val="Arial"/>
      <family val="2"/>
    </font>
    <font>
      <b/>
      <sz val="14"/>
      <color theme="3"/>
      <name val="Arial"/>
      <family val="2"/>
    </font>
    <font>
      <b/>
      <sz val="9"/>
      <color theme="3"/>
      <name val="Arial"/>
      <family val="2"/>
    </font>
    <font>
      <b/>
      <sz val="10"/>
      <color theme="3"/>
      <name val="Arial Cyr"/>
      <charset val="204"/>
    </font>
    <font>
      <b/>
      <sz val="11"/>
      <color theme="3"/>
      <name val="Arial Cyr"/>
      <charset val="204"/>
    </font>
    <font>
      <sz val="11"/>
      <color indexed="8"/>
      <name val="Arial"/>
      <family val="2"/>
      <charset val="204"/>
    </font>
    <font>
      <sz val="11"/>
      <color theme="3"/>
      <name val="Arial"/>
      <family val="2"/>
      <charset val="204"/>
    </font>
    <font>
      <b/>
      <sz val="12"/>
      <color theme="3"/>
      <name val="Arial"/>
      <family val="2"/>
    </font>
    <font>
      <sz val="7"/>
      <color theme="3"/>
      <name val="Arial"/>
      <family val="2"/>
    </font>
    <font>
      <sz val="10"/>
      <color theme="3"/>
      <name val="Arial"/>
      <family val="2"/>
      <charset val="204"/>
    </font>
    <font>
      <sz val="10"/>
      <color theme="3"/>
      <name val="Arial Cyr"/>
      <family val="2"/>
      <charset val="204"/>
    </font>
    <font>
      <sz val="10"/>
      <color theme="3"/>
      <name val="Arial Cyr"/>
      <charset val="204"/>
    </font>
    <font>
      <b/>
      <sz val="14"/>
      <color theme="3"/>
      <name val="Arial Cyr"/>
      <family val="2"/>
      <charset val="204"/>
    </font>
    <font>
      <b/>
      <sz val="9"/>
      <color theme="4" tint="-0.249977111117893"/>
      <name val="Arial"/>
      <family val="2"/>
      <charset val="204"/>
    </font>
    <font>
      <sz val="7"/>
      <color theme="3"/>
      <name val="Arial"/>
      <family val="2"/>
      <charset val="204"/>
    </font>
    <font>
      <sz val="8"/>
      <name val="Arial Cyr"/>
      <charset val="204"/>
    </font>
    <font>
      <b/>
      <sz val="9"/>
      <color theme="3"/>
      <name val="Arial"/>
      <family val="2"/>
      <charset val="204"/>
    </font>
    <font>
      <b/>
      <sz val="9"/>
      <color indexed="8"/>
      <name val="Arial"/>
      <family val="2"/>
      <charset val="204"/>
    </font>
    <font>
      <b/>
      <sz val="11"/>
      <color rgb="FFFF0000"/>
      <name val="Arial"/>
      <family val="2"/>
      <charset val="204"/>
    </font>
    <font>
      <sz val="9"/>
      <name val="Arial Cyr"/>
      <charset val="204"/>
    </font>
    <font>
      <b/>
      <sz val="14"/>
      <color rgb="FF336699"/>
      <name val="Arial"/>
      <family val="2"/>
    </font>
    <font>
      <sz val="14"/>
      <name val="Arial"/>
      <family val="2"/>
    </font>
    <font>
      <sz val="11"/>
      <color rgb="FFFF0000"/>
      <name val="Arial"/>
      <family val="2"/>
      <charset val="204"/>
    </font>
    <font>
      <b/>
      <i/>
      <sz val="11"/>
      <color rgb="FFFF0000"/>
      <name val="Arial"/>
      <family val="2"/>
      <charset val="204"/>
    </font>
    <font>
      <sz val="9"/>
      <color theme="3" tint="-0.249977111117893"/>
      <name val="Arial"/>
      <family val="2"/>
    </font>
    <font>
      <sz val="11"/>
      <color theme="3" tint="-0.249977111117893"/>
      <name val="Arial"/>
      <family val="2"/>
    </font>
    <font>
      <sz val="10"/>
      <color theme="3" tint="-0.249977111117893"/>
      <name val="Arial"/>
      <family val="2"/>
    </font>
    <font>
      <i/>
      <sz val="10"/>
      <color theme="3" tint="-0.249977111117893"/>
      <name val="Arial"/>
      <family val="2"/>
    </font>
    <font>
      <b/>
      <sz val="10"/>
      <color theme="3" tint="-0.249977111117893"/>
      <name val="Arial"/>
      <family val="2"/>
      <charset val="204"/>
    </font>
    <font>
      <sz val="10"/>
      <color theme="3" tint="-0.249977111117893"/>
      <name val="Arial"/>
      <family val="2"/>
      <charset val="204"/>
    </font>
    <font>
      <b/>
      <sz val="10"/>
      <color theme="3" tint="-0.249977111117893"/>
      <name val="Arial Cyr"/>
      <charset val="204"/>
    </font>
    <font>
      <sz val="12"/>
      <color theme="3"/>
      <name val="Arial"/>
      <family val="2"/>
    </font>
    <font>
      <sz val="9"/>
      <color theme="3"/>
      <name val="Arial"/>
      <family val="2"/>
      <charset val="204"/>
    </font>
    <font>
      <b/>
      <i/>
      <sz val="12"/>
      <color rgb="FFFF0000"/>
      <name val="Arial"/>
      <family val="2"/>
      <charset val="204"/>
    </font>
    <font>
      <sz val="9"/>
      <color rgb="FF003399"/>
      <name val="Arial"/>
      <family val="2"/>
      <charset val="204"/>
    </font>
    <font>
      <b/>
      <sz val="14"/>
      <color theme="3"/>
      <name val="Arial"/>
      <family val="2"/>
      <charset val="204"/>
    </font>
    <font>
      <b/>
      <sz val="14"/>
      <color theme="3"/>
      <name val="Arial Cyr"/>
      <charset val="204"/>
    </font>
    <font>
      <b/>
      <sz val="11"/>
      <color rgb="FF003399"/>
      <name val="Arial"/>
      <family val="2"/>
      <charset val="204"/>
    </font>
    <font>
      <sz val="7"/>
      <color indexed="8"/>
      <name val="Arial"/>
      <family val="2"/>
    </font>
    <font>
      <b/>
      <sz val="9"/>
      <name val="Arial Cyr"/>
      <charset val="204"/>
    </font>
    <font>
      <i/>
      <sz val="8"/>
      <color indexed="8"/>
      <name val="Arial"/>
      <family val="2"/>
      <charset val="204"/>
    </font>
    <font>
      <sz val="9"/>
      <name val="Arial"/>
      <family val="2"/>
      <charset val="204"/>
    </font>
    <font>
      <sz val="9"/>
      <color rgb="FF0000FF"/>
      <name val="Arial"/>
      <family val="2"/>
      <charset val="204"/>
    </font>
    <font>
      <b/>
      <sz val="9"/>
      <color rgb="FF0000FF"/>
      <name val="Arial Cyr"/>
      <charset val="204"/>
    </font>
    <font>
      <sz val="9"/>
      <color rgb="FF0000FF"/>
      <name val="Arial Cyr"/>
      <charset val="204"/>
    </font>
    <font>
      <sz val="9"/>
      <color rgb="FF0000FF"/>
      <name val="Arial"/>
      <family val="2"/>
    </font>
    <font>
      <sz val="11"/>
      <color rgb="FF0000FF"/>
      <name val="Arial"/>
      <family val="2"/>
    </font>
    <font>
      <sz val="10"/>
      <color rgb="FF0000FF"/>
      <name val="Arial"/>
      <family val="2"/>
    </font>
    <font>
      <sz val="8"/>
      <color rgb="FF0000FF"/>
      <name val="Arial"/>
      <family val="2"/>
    </font>
    <font>
      <b/>
      <sz val="12"/>
      <color rgb="FFFF0000"/>
      <name val="Arial"/>
      <family val="2"/>
      <charset val="204"/>
    </font>
    <font>
      <sz val="6"/>
      <color indexed="8"/>
      <name val="Arial"/>
      <family val="2"/>
    </font>
    <font>
      <b/>
      <sz val="11"/>
      <color theme="1"/>
      <name val="Calibri"/>
      <family val="2"/>
      <charset val="204"/>
      <scheme val="minor"/>
    </font>
    <font>
      <b/>
      <sz val="14"/>
      <color theme="1"/>
      <name val="Calibri"/>
      <family val="2"/>
      <charset val="204"/>
      <scheme val="minor"/>
    </font>
    <font>
      <b/>
      <sz val="12"/>
      <color theme="1"/>
      <name val="Calibri"/>
      <family val="2"/>
      <charset val="204"/>
      <scheme val="minor"/>
    </font>
    <font>
      <sz val="12"/>
      <color theme="1"/>
      <name val="Calibri"/>
      <family val="2"/>
      <charset val="204"/>
      <scheme val="minor"/>
    </font>
    <font>
      <i/>
      <sz val="10"/>
      <color rgb="FF0066FF"/>
      <name val="Arial"/>
      <family val="2"/>
      <charset val="204"/>
    </font>
    <font>
      <i/>
      <sz val="9"/>
      <color theme="1"/>
      <name val="Calibri"/>
      <family val="2"/>
      <charset val="204"/>
    </font>
    <font>
      <sz val="7"/>
      <color indexed="8"/>
      <name val="Arial"/>
      <family val="2"/>
      <charset val="204"/>
    </font>
    <font>
      <b/>
      <sz val="10"/>
      <color rgb="FFFF0000"/>
      <name val="Arial Cyr"/>
      <charset val="204"/>
    </font>
    <font>
      <sz val="12"/>
      <color rgb="FF0000FF"/>
      <name val="Arial"/>
      <family val="2"/>
    </font>
    <font>
      <b/>
      <sz val="16"/>
      <color rgb="FF0000FF"/>
      <name val="Arial"/>
      <family val="2"/>
    </font>
    <font>
      <sz val="8"/>
      <color theme="1"/>
      <name val="Arial"/>
      <family val="2"/>
    </font>
    <font>
      <b/>
      <sz val="9"/>
      <color rgb="FFFF0000"/>
      <name val="Arial"/>
      <family val="2"/>
    </font>
    <font>
      <b/>
      <sz val="9"/>
      <color rgb="FF333333"/>
      <name val="Arial"/>
      <family val="2"/>
    </font>
    <font>
      <sz val="9"/>
      <color rgb="FF333333"/>
      <name val="Arial"/>
      <family val="2"/>
    </font>
    <font>
      <sz val="8"/>
      <color rgb="FF003399"/>
      <name val="Arial Cyr"/>
      <family val="2"/>
      <charset val="204"/>
    </font>
    <font>
      <sz val="8"/>
      <color rgb="FF003399"/>
      <name val="Arial"/>
      <family val="2"/>
      <charset val="204"/>
    </font>
    <font>
      <b/>
      <i/>
      <sz val="11"/>
      <color rgb="FFC00000"/>
      <name val="Arial"/>
      <family val="2"/>
      <charset val="204"/>
    </font>
    <font>
      <sz val="10"/>
      <color theme="1"/>
      <name val="Arial"/>
      <family val="2"/>
    </font>
    <font>
      <sz val="11"/>
      <color indexed="8"/>
      <name val="Times New Roman"/>
      <family val="1"/>
      <charset val="204"/>
    </font>
    <font>
      <b/>
      <sz val="12"/>
      <color indexed="8"/>
      <name val="Times New Roman"/>
      <family val="1"/>
      <charset val="204"/>
    </font>
    <font>
      <b/>
      <sz val="11"/>
      <color indexed="8"/>
      <name val="Times New Roman"/>
      <family val="1"/>
      <charset val="204"/>
    </font>
    <font>
      <b/>
      <sz val="14"/>
      <color indexed="8"/>
      <name val="Times New Roman"/>
      <family val="1"/>
      <charset val="204"/>
    </font>
    <font>
      <u/>
      <sz val="11"/>
      <color theme="10"/>
      <name val="Arial"/>
      <family val="2"/>
    </font>
    <font>
      <b/>
      <sz val="11"/>
      <color rgb="FF0000FF"/>
      <name val="Arial"/>
      <family val="2"/>
      <charset val="204"/>
    </font>
    <font>
      <sz val="12"/>
      <color indexed="8"/>
      <name val="Times New Roman"/>
      <family val="1"/>
      <charset val="204"/>
    </font>
    <font>
      <sz val="8"/>
      <color rgb="FFFF0000"/>
      <name val="Arial"/>
      <family val="2"/>
    </font>
    <font>
      <b/>
      <i/>
      <sz val="11"/>
      <color rgb="FF336699"/>
      <name val="Arial"/>
      <family val="2"/>
      <charset val="204"/>
    </font>
    <font>
      <u/>
      <sz val="10"/>
      <color theme="10"/>
      <name val="Arial"/>
      <family val="2"/>
    </font>
    <font>
      <b/>
      <sz val="16"/>
      <color indexed="8"/>
      <name val="Times New Roman"/>
      <family val="1"/>
      <charset val="204"/>
    </font>
    <font>
      <b/>
      <sz val="10"/>
      <color theme="9" tint="-0.249977111117893"/>
      <name val="Arial Cyr"/>
      <charset val="204"/>
    </font>
    <font>
      <sz val="8"/>
      <color rgb="FF000000"/>
      <name val="Arial"/>
      <family val="2"/>
      <charset val="204"/>
    </font>
    <font>
      <sz val="9"/>
      <color theme="1"/>
      <name val="Calibri"/>
      <family val="2"/>
      <charset val="204"/>
      <scheme val="minor"/>
    </font>
    <font>
      <sz val="10"/>
      <color rgb="FFFF0000"/>
      <name val="Arial"/>
      <family val="2"/>
      <charset val="204"/>
    </font>
    <font>
      <i/>
      <sz val="10"/>
      <color rgb="FFFF0000"/>
      <name val="Arial"/>
      <family val="2"/>
      <charset val="204"/>
    </font>
    <font>
      <i/>
      <sz val="8"/>
      <color theme="3"/>
      <name val="Arial"/>
      <family val="2"/>
      <charset val="204"/>
    </font>
  </fonts>
  <fills count="19">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42"/>
        <bgColor indexed="64"/>
      </patternFill>
    </fill>
    <fill>
      <patternFill patternType="solid">
        <fgColor theme="0"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8" tint="0.59999389629810485"/>
        <bgColor indexed="64"/>
      </patternFill>
    </fill>
    <fill>
      <patternFill patternType="solid">
        <fgColor rgb="FFFFFFCC"/>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tint="-0.34998626667073579"/>
        <bgColor indexed="64"/>
      </patternFill>
    </fill>
    <fill>
      <patternFill patternType="solid">
        <fgColor theme="8" tint="0.79998168889431442"/>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0"/>
      </top>
      <bottom style="thin">
        <color indexed="60"/>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thin">
        <color indexed="64"/>
      </left>
      <right/>
      <top style="thin">
        <color indexed="64"/>
      </top>
      <bottom style="thin">
        <color indexed="60"/>
      </bottom>
      <diagonal/>
    </border>
    <border>
      <left/>
      <right style="thin">
        <color indexed="64"/>
      </right>
      <top style="thin">
        <color indexed="64"/>
      </top>
      <bottom style="thin">
        <color indexed="60"/>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s>
  <cellStyleXfs count="7">
    <xf numFmtId="0" fontId="0" fillId="0" borderId="0"/>
    <xf numFmtId="0" fontId="28" fillId="0" borderId="0"/>
    <xf numFmtId="0" fontId="28" fillId="0" borderId="0"/>
    <xf numFmtId="0" fontId="2" fillId="0" borderId="0"/>
    <xf numFmtId="0" fontId="28" fillId="0" borderId="0"/>
    <xf numFmtId="0" fontId="2" fillId="0" borderId="0"/>
    <xf numFmtId="0" fontId="127" fillId="0" borderId="0" applyNumberFormat="0" applyFill="0" applyBorder="0" applyAlignment="0" applyProtection="0"/>
  </cellStyleXfs>
  <cellXfs count="777">
    <xf numFmtId="0" fontId="0" fillId="0" borderId="0" xfId="0"/>
    <xf numFmtId="0" fontId="0" fillId="0" borderId="0" xfId="0" applyAlignment="1">
      <alignment horizontal="center"/>
    </xf>
    <xf numFmtId="0" fontId="0" fillId="0" borderId="0" xfId="0" applyAlignment="1">
      <alignment horizontal="right"/>
    </xf>
    <xf numFmtId="0" fontId="0" fillId="0" borderId="0" xfId="0" applyProtection="1">
      <protection hidden="1"/>
    </xf>
    <xf numFmtId="14" fontId="9" fillId="0" borderId="0" xfId="0" applyNumberFormat="1" applyFont="1" applyAlignment="1" applyProtection="1">
      <alignment horizontal="center"/>
      <protection hidden="1"/>
    </xf>
    <xf numFmtId="2" fontId="10" fillId="0" borderId="1" xfId="0" applyNumberFormat="1" applyFont="1" applyBorder="1" applyProtection="1">
      <protection hidden="1"/>
    </xf>
    <xf numFmtId="2" fontId="9" fillId="0" borderId="1" xfId="0" applyNumberFormat="1" applyFont="1" applyBorder="1" applyProtection="1">
      <protection hidden="1"/>
    </xf>
    <xf numFmtId="2" fontId="10" fillId="0" borderId="0" xfId="0" applyNumberFormat="1" applyFont="1" applyProtection="1">
      <protection hidden="1"/>
    </xf>
    <xf numFmtId="2" fontId="9" fillId="0" borderId="0" xfId="0" applyNumberFormat="1" applyFont="1" applyProtection="1">
      <protection hidden="1"/>
    </xf>
    <xf numFmtId="0" fontId="29" fillId="0" borderId="0" xfId="2" applyFont="1"/>
    <xf numFmtId="0" fontId="28" fillId="0" borderId="0" xfId="2"/>
    <xf numFmtId="0" fontId="28" fillId="0" borderId="0" xfId="2" applyAlignment="1">
      <alignment horizontal="center"/>
    </xf>
    <xf numFmtId="0" fontId="1" fillId="3" borderId="1" xfId="2" applyFont="1" applyFill="1" applyBorder="1" applyAlignment="1">
      <alignment horizontal="center"/>
    </xf>
    <xf numFmtId="0" fontId="2" fillId="0" borderId="0" xfId="2" applyFont="1" applyAlignment="1">
      <alignment horizontal="center"/>
    </xf>
    <xf numFmtId="0" fontId="2" fillId="2" borderId="1" xfId="2" applyFont="1" applyFill="1" applyBorder="1" applyAlignment="1">
      <alignment horizontal="center"/>
    </xf>
    <xf numFmtId="0" fontId="1" fillId="5" borderId="1" xfId="2" applyFont="1" applyFill="1" applyBorder="1" applyAlignment="1">
      <alignment horizontal="center"/>
    </xf>
    <xf numFmtId="0" fontId="1" fillId="2" borderId="1" xfId="2" applyFont="1" applyFill="1" applyBorder="1" applyAlignment="1">
      <alignment horizontal="center"/>
    </xf>
    <xf numFmtId="0" fontId="0" fillId="0" borderId="6" xfId="0" applyFill="1" applyBorder="1" applyAlignment="1" applyProtection="1">
      <alignment horizontal="center"/>
      <protection hidden="1"/>
    </xf>
    <xf numFmtId="0" fontId="0" fillId="0" borderId="1" xfId="0" applyFill="1" applyBorder="1" applyAlignment="1" applyProtection="1">
      <alignment horizontal="center"/>
      <protection hidden="1"/>
    </xf>
    <xf numFmtId="0" fontId="0" fillId="0" borderId="11" xfId="0" applyFill="1" applyBorder="1" applyAlignment="1" applyProtection="1">
      <alignment horizontal="center"/>
      <protection hidden="1"/>
    </xf>
    <xf numFmtId="0" fontId="16" fillId="0" borderId="0" xfId="0" applyFont="1"/>
    <xf numFmtId="0" fontId="17" fillId="0" borderId="0" xfId="0" applyFont="1"/>
    <xf numFmtId="166" fontId="18" fillId="0" borderId="0" xfId="0" applyNumberFormat="1" applyFont="1" applyBorder="1" applyAlignment="1">
      <alignment horizontal="right"/>
    </xf>
    <xf numFmtId="0" fontId="18" fillId="0" borderId="0" xfId="0" applyFont="1" applyBorder="1" applyAlignment="1">
      <alignment horizontal="right"/>
    </xf>
    <xf numFmtId="0" fontId="19" fillId="0" borderId="0" xfId="0" applyFont="1"/>
    <xf numFmtId="0" fontId="20" fillId="0" borderId="0" xfId="0" applyFont="1" applyAlignment="1">
      <alignment horizontal="left" wrapText="1"/>
    </xf>
    <xf numFmtId="0" fontId="21" fillId="0" borderId="6" xfId="0" applyFont="1" applyFill="1" applyBorder="1" applyProtection="1">
      <protection hidden="1"/>
    </xf>
    <xf numFmtId="1" fontId="17" fillId="0" borderId="6" xfId="0" applyNumberFormat="1" applyFont="1" applyBorder="1" applyAlignment="1" applyProtection="1">
      <alignment horizontal="right"/>
      <protection hidden="1"/>
    </xf>
    <xf numFmtId="1" fontId="13" fillId="0" borderId="14" xfId="0" applyNumberFormat="1" applyFont="1" applyBorder="1" applyAlignment="1" applyProtection="1">
      <alignment horizontal="right"/>
      <protection hidden="1"/>
    </xf>
    <xf numFmtId="0" fontId="22" fillId="0" borderId="6" xfId="0" applyFont="1" applyFill="1" applyBorder="1" applyProtection="1">
      <protection hidden="1"/>
    </xf>
    <xf numFmtId="1" fontId="17" fillId="0" borderId="6" xfId="0" applyNumberFormat="1" applyFont="1" applyFill="1" applyBorder="1" applyAlignment="1" applyProtection="1">
      <alignment horizontal="right"/>
      <protection hidden="1"/>
    </xf>
    <xf numFmtId="1" fontId="17" fillId="0" borderId="5" xfId="0" applyNumberFormat="1" applyFont="1" applyBorder="1" applyAlignment="1" applyProtection="1">
      <alignment horizontal="right"/>
      <protection hidden="1"/>
    </xf>
    <xf numFmtId="0" fontId="21" fillId="0" borderId="0" xfId="0" applyFont="1" applyFill="1" applyBorder="1" applyProtection="1">
      <protection hidden="1"/>
    </xf>
    <xf numFmtId="1" fontId="17" fillId="0" borderId="0" xfId="0" applyNumberFormat="1" applyFont="1" applyFill="1" applyBorder="1" applyAlignment="1" applyProtection="1">
      <alignment horizontal="right"/>
      <protection hidden="1"/>
    </xf>
    <xf numFmtId="1" fontId="13" fillId="0" borderId="0" xfId="0" applyNumberFormat="1" applyFont="1" applyFill="1" applyBorder="1" applyAlignment="1" applyProtection="1">
      <alignment horizontal="right"/>
      <protection hidden="1"/>
    </xf>
    <xf numFmtId="0" fontId="22" fillId="0" borderId="0" xfId="0" applyFont="1" applyFill="1" applyBorder="1" applyProtection="1">
      <protection hidden="1"/>
    </xf>
    <xf numFmtId="166" fontId="13" fillId="0" borderId="0" xfId="0" applyNumberFormat="1" applyFont="1" applyFill="1" applyBorder="1" applyAlignment="1" applyProtection="1">
      <alignment horizontal="right"/>
      <protection hidden="1"/>
    </xf>
    <xf numFmtId="0" fontId="21" fillId="0" borderId="1" xfId="0" applyFont="1" applyFill="1" applyBorder="1" applyProtection="1">
      <protection hidden="1"/>
    </xf>
    <xf numFmtId="1" fontId="17" fillId="0" borderId="1" xfId="0" applyNumberFormat="1" applyFont="1" applyBorder="1" applyAlignment="1" applyProtection="1">
      <alignment horizontal="right"/>
      <protection hidden="1"/>
    </xf>
    <xf numFmtId="1" fontId="13" fillId="0" borderId="16" xfId="0" applyNumberFormat="1" applyFont="1" applyBorder="1" applyAlignment="1" applyProtection="1">
      <alignment horizontal="right"/>
      <protection hidden="1"/>
    </xf>
    <xf numFmtId="0" fontId="22" fillId="0" borderId="1" xfId="0" applyFont="1" applyFill="1" applyBorder="1" applyProtection="1">
      <protection hidden="1"/>
    </xf>
    <xf numFmtId="1" fontId="17" fillId="0" borderId="1" xfId="0" applyNumberFormat="1" applyFont="1" applyFill="1" applyBorder="1" applyAlignment="1" applyProtection="1">
      <alignment horizontal="right"/>
      <protection hidden="1"/>
    </xf>
    <xf numFmtId="1" fontId="17" fillId="0" borderId="8" xfId="0" applyNumberFormat="1" applyFont="1" applyBorder="1" applyAlignment="1" applyProtection="1">
      <alignment horizontal="right"/>
      <protection hidden="1"/>
    </xf>
    <xf numFmtId="0" fontId="0" fillId="0" borderId="0" xfId="0" applyFill="1" applyBorder="1" applyProtection="1">
      <protection hidden="1"/>
    </xf>
    <xf numFmtId="1" fontId="17" fillId="0" borderId="11" xfId="0" applyNumberFormat="1" applyFont="1" applyBorder="1" applyAlignment="1" applyProtection="1">
      <alignment horizontal="right"/>
      <protection hidden="1"/>
    </xf>
    <xf numFmtId="1" fontId="13" fillId="0" borderId="19" xfId="0" applyNumberFormat="1" applyFont="1" applyBorder="1" applyAlignment="1" applyProtection="1">
      <alignment horizontal="right"/>
      <protection hidden="1"/>
    </xf>
    <xf numFmtId="0" fontId="22" fillId="0" borderId="11" xfId="0" applyFont="1" applyFill="1" applyBorder="1" applyProtection="1">
      <protection hidden="1"/>
    </xf>
    <xf numFmtId="1" fontId="17" fillId="0" borderId="11" xfId="0" applyNumberFormat="1" applyFont="1" applyFill="1" applyBorder="1" applyAlignment="1" applyProtection="1">
      <alignment horizontal="right"/>
      <protection hidden="1"/>
    </xf>
    <xf numFmtId="1" fontId="17" fillId="0" borderId="10" xfId="0" applyNumberFormat="1" applyFont="1" applyBorder="1" applyAlignment="1" applyProtection="1">
      <alignment horizontal="right"/>
      <protection hidden="1"/>
    </xf>
    <xf numFmtId="0" fontId="21" fillId="0" borderId="11" xfId="0" applyFont="1" applyFill="1" applyBorder="1" applyProtection="1">
      <protection hidden="1"/>
    </xf>
    <xf numFmtId="1" fontId="23" fillId="0" borderId="0" xfId="0" applyNumberFormat="1" applyFont="1" applyFill="1" applyBorder="1" applyAlignment="1" applyProtection="1">
      <alignment horizontal="right"/>
      <protection hidden="1"/>
    </xf>
    <xf numFmtId="164" fontId="13" fillId="0" borderId="20" xfId="0" applyNumberFormat="1" applyFont="1" applyFill="1" applyBorder="1" applyProtection="1">
      <protection hidden="1"/>
    </xf>
    <xf numFmtId="164" fontId="13" fillId="0" borderId="21" xfId="0" applyNumberFormat="1" applyFont="1" applyFill="1" applyBorder="1" applyProtection="1">
      <protection hidden="1"/>
    </xf>
    <xf numFmtId="164" fontId="13" fillId="0" borderId="22" xfId="0" applyNumberFormat="1" applyFont="1" applyFill="1" applyBorder="1" applyProtection="1">
      <protection hidden="1"/>
    </xf>
    <xf numFmtId="0" fontId="0" fillId="0" borderId="0" xfId="0" applyBorder="1" applyProtection="1">
      <protection hidden="1"/>
    </xf>
    <xf numFmtId="0" fontId="0" fillId="0" borderId="0" xfId="0" applyBorder="1"/>
    <xf numFmtId="0" fontId="0" fillId="0" borderId="0" xfId="0" applyBorder="1" applyAlignment="1">
      <alignment horizontal="center"/>
    </xf>
    <xf numFmtId="0" fontId="19" fillId="0" borderId="0" xfId="0" applyFont="1" applyBorder="1"/>
    <xf numFmtId="166" fontId="24" fillId="0" borderId="0" xfId="0" applyNumberFormat="1" applyFont="1" applyBorder="1"/>
    <xf numFmtId="164" fontId="10" fillId="0" borderId="21" xfId="0" applyNumberFormat="1" applyFont="1" applyFill="1" applyBorder="1" applyProtection="1">
      <protection hidden="1"/>
    </xf>
    <xf numFmtId="164" fontId="10" fillId="0" borderId="22" xfId="0" applyNumberFormat="1" applyFont="1" applyFill="1" applyBorder="1" applyProtection="1">
      <protection hidden="1"/>
    </xf>
    <xf numFmtId="164" fontId="10" fillId="0" borderId="20" xfId="0" applyNumberFormat="1" applyFont="1" applyFill="1" applyBorder="1" applyProtection="1">
      <protection hidden="1"/>
    </xf>
    <xf numFmtId="2" fontId="0" fillId="0" borderId="0" xfId="0" applyNumberFormat="1" applyFill="1" applyBorder="1" applyProtection="1">
      <protection hidden="1"/>
    </xf>
    <xf numFmtId="0" fontId="25" fillId="0" borderId="0" xfId="0" applyFont="1"/>
    <xf numFmtId="2" fontId="13" fillId="0" borderId="14" xfId="0" applyNumberFormat="1" applyFont="1" applyFill="1" applyBorder="1" applyProtection="1">
      <protection hidden="1"/>
    </xf>
    <xf numFmtId="2" fontId="13" fillId="0" borderId="16" xfId="0" applyNumberFormat="1" applyFont="1" applyFill="1" applyBorder="1" applyProtection="1">
      <protection hidden="1"/>
    </xf>
    <xf numFmtId="2" fontId="13" fillId="0" borderId="19" xfId="0" applyNumberFormat="1" applyFont="1" applyFill="1" applyBorder="1" applyProtection="1">
      <protection hidden="1"/>
    </xf>
    <xf numFmtId="2" fontId="8" fillId="0" borderId="24" xfId="0" applyNumberFormat="1" applyFont="1" applyFill="1" applyBorder="1" applyProtection="1">
      <protection hidden="1"/>
    </xf>
    <xf numFmtId="0" fontId="10" fillId="0" borderId="0" xfId="0" applyFont="1" applyFill="1" applyBorder="1"/>
    <xf numFmtId="0" fontId="10" fillId="0" borderId="0" xfId="0" applyFont="1" applyBorder="1"/>
    <xf numFmtId="0" fontId="10" fillId="0" borderId="0" xfId="0" applyFont="1" applyBorder="1" applyAlignment="1">
      <alignment horizontal="center"/>
    </xf>
    <xf numFmtId="0" fontId="10" fillId="0" borderId="18" xfId="0" applyFont="1" applyBorder="1" applyAlignment="1" applyProtection="1">
      <alignment horizontal="center"/>
      <protection hidden="1"/>
    </xf>
    <xf numFmtId="0" fontId="10" fillId="0" borderId="11" xfId="0" applyFont="1" applyBorder="1" applyAlignment="1" applyProtection="1">
      <alignment horizontal="center"/>
      <protection hidden="1"/>
    </xf>
    <xf numFmtId="0" fontId="2" fillId="0" borderId="19" xfId="0" applyFont="1" applyBorder="1" applyAlignment="1">
      <alignment horizontal="center"/>
    </xf>
    <xf numFmtId="0" fontId="10" fillId="0" borderId="43" xfId="0" applyFont="1" applyBorder="1" applyAlignment="1"/>
    <xf numFmtId="0" fontId="10" fillId="0" borderId="43" xfId="0" applyFont="1" applyBorder="1" applyAlignment="1">
      <alignment horizontal="center" textRotation="90" wrapText="1"/>
    </xf>
    <xf numFmtId="0" fontId="10" fillId="0" borderId="44" xfId="0" applyFont="1" applyBorder="1" applyAlignment="1">
      <alignment horizontal="center" textRotation="90" wrapText="1"/>
    </xf>
    <xf numFmtId="0" fontId="10" fillId="0" borderId="1" xfId="0" applyFont="1" applyBorder="1"/>
    <xf numFmtId="166" fontId="10" fillId="4" borderId="1" xfId="0" applyNumberFormat="1" applyFont="1" applyFill="1" applyBorder="1"/>
    <xf numFmtId="0" fontId="32" fillId="0" borderId="0" xfId="0" applyFont="1"/>
    <xf numFmtId="0" fontId="30" fillId="0" borderId="0" xfId="0" applyFont="1"/>
    <xf numFmtId="0" fontId="30" fillId="0" borderId="0" xfId="0" applyFont="1" applyAlignment="1">
      <alignment horizontal="center"/>
    </xf>
    <xf numFmtId="0" fontId="33" fillId="0" borderId="0" xfId="0" applyFont="1" applyAlignment="1"/>
    <xf numFmtId="0" fontId="33" fillId="0" borderId="0" xfId="0" applyFont="1"/>
    <xf numFmtId="0" fontId="11" fillId="0" borderId="0" xfId="0" applyFont="1"/>
    <xf numFmtId="1" fontId="34" fillId="0" borderId="0" xfId="0" applyNumberFormat="1" applyFont="1" applyFill="1" applyBorder="1" applyAlignment="1" applyProtection="1">
      <alignment horizontal="right"/>
      <protection hidden="1"/>
    </xf>
    <xf numFmtId="0" fontId="0" fillId="0" borderId="0" xfId="0" applyAlignment="1">
      <alignment horizontal="left"/>
    </xf>
    <xf numFmtId="0" fontId="4" fillId="0" borderId="0" xfId="0" applyFont="1"/>
    <xf numFmtId="2" fontId="13" fillId="0" borderId="52" xfId="0" applyNumberFormat="1" applyFont="1" applyFill="1" applyBorder="1" applyProtection="1">
      <protection hidden="1"/>
    </xf>
    <xf numFmtId="0" fontId="36" fillId="0" borderId="0" xfId="0" applyFont="1"/>
    <xf numFmtId="0" fontId="11" fillId="0" borderId="0" xfId="0" applyNumberFormat="1" applyFont="1" applyBorder="1" applyAlignment="1">
      <alignment horizontal="right"/>
    </xf>
    <xf numFmtId="0" fontId="13" fillId="0" borderId="1" xfId="0" applyFont="1" applyFill="1" applyBorder="1" applyAlignment="1" applyProtection="1">
      <alignment horizontal="left"/>
      <protection locked="0" hidden="1"/>
    </xf>
    <xf numFmtId="0" fontId="35" fillId="0" borderId="1" xfId="0" applyFont="1" applyFill="1" applyBorder="1" applyAlignment="1" applyProtection="1">
      <alignment horizontal="center"/>
      <protection hidden="1"/>
    </xf>
    <xf numFmtId="0" fontId="38" fillId="0" borderId="1" xfId="0" applyFont="1" applyFill="1" applyBorder="1" applyProtection="1">
      <protection hidden="1"/>
    </xf>
    <xf numFmtId="0" fontId="35" fillId="6" borderId="1" xfId="0" applyFont="1" applyFill="1" applyBorder="1" applyAlignment="1" applyProtection="1">
      <alignment horizontal="center"/>
      <protection hidden="1"/>
    </xf>
    <xf numFmtId="0" fontId="4" fillId="0" borderId="0" xfId="0" applyFont="1" applyAlignment="1" applyProtection="1">
      <alignment horizontal="center"/>
      <protection hidden="1"/>
    </xf>
    <xf numFmtId="0" fontId="1" fillId="3" borderId="2" xfId="2" applyFont="1" applyFill="1" applyBorder="1" applyAlignment="1">
      <alignment horizontal="center"/>
    </xf>
    <xf numFmtId="0" fontId="28" fillId="0" borderId="0" xfId="4"/>
    <xf numFmtId="0" fontId="28" fillId="0" borderId="0" xfId="4" applyAlignment="1">
      <alignment horizontal="center"/>
    </xf>
    <xf numFmtId="0" fontId="1" fillId="3" borderId="1" xfId="4" applyFont="1" applyFill="1" applyBorder="1" applyAlignment="1">
      <alignment horizontal="center"/>
    </xf>
    <xf numFmtId="0" fontId="2" fillId="0" borderId="0" xfId="4" applyFont="1" applyAlignment="1">
      <alignment horizontal="center"/>
    </xf>
    <xf numFmtId="0" fontId="2" fillId="2" borderId="1" xfId="4" applyFont="1" applyFill="1" applyBorder="1" applyAlignment="1">
      <alignment horizontal="center"/>
    </xf>
    <xf numFmtId="0" fontId="28" fillId="0" borderId="0" xfId="4" applyAlignment="1">
      <alignment horizontal="right"/>
    </xf>
    <xf numFmtId="0" fontId="1" fillId="5" borderId="1" xfId="4" applyFont="1" applyFill="1" applyBorder="1" applyAlignment="1">
      <alignment horizontal="center"/>
    </xf>
    <xf numFmtId="0" fontId="1" fillId="2" borderId="1" xfId="4" applyFont="1" applyFill="1" applyBorder="1" applyAlignment="1">
      <alignment horizontal="center"/>
    </xf>
    <xf numFmtId="166" fontId="10" fillId="4" borderId="6" xfId="0" applyNumberFormat="1" applyFont="1" applyFill="1" applyBorder="1"/>
    <xf numFmtId="0" fontId="10" fillId="0" borderId="6" xfId="0" applyFont="1" applyBorder="1"/>
    <xf numFmtId="166" fontId="10" fillId="4" borderId="11" xfId="0" applyNumberFormat="1" applyFont="1" applyFill="1" applyBorder="1"/>
    <xf numFmtId="0" fontId="10" fillId="0" borderId="11" xfId="0" applyFont="1" applyBorder="1"/>
    <xf numFmtId="0" fontId="0" fillId="0" borderId="13" xfId="0" applyFill="1" applyBorder="1" applyAlignment="1" applyProtection="1">
      <alignment horizontal="center"/>
      <protection hidden="1"/>
    </xf>
    <xf numFmtId="0" fontId="0" fillId="0" borderId="14" xfId="0" applyFill="1" applyBorder="1" applyAlignment="1" applyProtection="1">
      <alignment horizontal="center"/>
      <protection hidden="1"/>
    </xf>
    <xf numFmtId="0" fontId="0" fillId="0" borderId="15" xfId="0" applyFill="1" applyBorder="1" applyAlignment="1" applyProtection="1">
      <alignment horizontal="center"/>
      <protection hidden="1"/>
    </xf>
    <xf numFmtId="0" fontId="0" fillId="0" borderId="16" xfId="0" applyFill="1" applyBorder="1" applyAlignment="1" applyProtection="1">
      <alignment horizontal="center"/>
      <protection hidden="1"/>
    </xf>
    <xf numFmtId="0" fontId="0" fillId="0" borderId="18" xfId="0" applyFill="1" applyBorder="1" applyAlignment="1" applyProtection="1">
      <alignment horizontal="center"/>
      <protection hidden="1"/>
    </xf>
    <xf numFmtId="0" fontId="0" fillId="0" borderId="19" xfId="0" applyFill="1" applyBorder="1" applyAlignment="1" applyProtection="1">
      <alignment horizontal="center"/>
      <protection hidden="1"/>
    </xf>
    <xf numFmtId="1" fontId="17" fillId="0" borderId="13" xfId="0" applyNumberFormat="1" applyFont="1" applyBorder="1" applyAlignment="1" applyProtection="1">
      <alignment horizontal="right"/>
      <protection hidden="1"/>
    </xf>
    <xf numFmtId="1" fontId="17" fillId="0" borderId="15" xfId="0" applyNumberFormat="1" applyFont="1" applyBorder="1" applyAlignment="1" applyProtection="1">
      <alignment horizontal="right"/>
      <protection hidden="1"/>
    </xf>
    <xf numFmtId="1" fontId="17" fillId="0" borderId="18" xfId="0" applyNumberFormat="1" applyFont="1" applyBorder="1" applyAlignment="1" applyProtection="1">
      <alignment horizontal="right"/>
      <protection hidden="1"/>
    </xf>
    <xf numFmtId="1" fontId="17" fillId="0" borderId="58" xfId="0" applyNumberFormat="1" applyFont="1" applyBorder="1" applyAlignment="1" applyProtection="1">
      <alignment horizontal="right"/>
      <protection hidden="1"/>
    </xf>
    <xf numFmtId="0" fontId="0" fillId="0" borderId="27" xfId="0" applyBorder="1"/>
    <xf numFmtId="0" fontId="10" fillId="0" borderId="24" xfId="0" applyFont="1" applyBorder="1" applyAlignment="1" applyProtection="1">
      <alignment horizontal="center"/>
      <protection hidden="1"/>
    </xf>
    <xf numFmtId="0" fontId="10" fillId="0" borderId="33" xfId="0" applyFont="1" applyBorder="1" applyAlignment="1" applyProtection="1">
      <alignment horizontal="center"/>
      <protection hidden="1"/>
    </xf>
    <xf numFmtId="0" fontId="10" fillId="0" borderId="34" xfId="0" applyFont="1" applyBorder="1" applyAlignment="1" applyProtection="1">
      <alignment horizontal="center"/>
      <protection hidden="1"/>
    </xf>
    <xf numFmtId="0" fontId="10" fillId="0" borderId="35" xfId="0" applyFont="1" applyBorder="1" applyAlignment="1" applyProtection="1">
      <alignment horizontal="center"/>
      <protection hidden="1"/>
    </xf>
    <xf numFmtId="0" fontId="14" fillId="0" borderId="34" xfId="0" applyFont="1" applyBorder="1" applyAlignment="1" applyProtection="1">
      <alignment horizontal="center"/>
      <protection hidden="1"/>
    </xf>
    <xf numFmtId="0" fontId="2" fillId="0" borderId="35" xfId="0" applyFont="1" applyBorder="1" applyAlignment="1">
      <alignment horizontal="center"/>
    </xf>
    <xf numFmtId="0" fontId="10" fillId="0" borderId="23" xfId="0" applyFont="1" applyBorder="1" applyAlignment="1"/>
    <xf numFmtId="0" fontId="10" fillId="0" borderId="23" xfId="0" applyFont="1" applyBorder="1" applyAlignment="1" applyProtection="1">
      <alignment horizontal="center"/>
      <protection hidden="1"/>
    </xf>
    <xf numFmtId="0" fontId="10" fillId="0" borderId="43" xfId="0" applyFont="1" applyBorder="1" applyAlignment="1" applyProtection="1">
      <alignment horizontal="center"/>
      <protection hidden="1"/>
    </xf>
    <xf numFmtId="0" fontId="10" fillId="0" borderId="61" xfId="0" applyFont="1" applyBorder="1" applyAlignment="1" applyProtection="1">
      <alignment horizontal="center"/>
      <protection hidden="1"/>
    </xf>
    <xf numFmtId="0" fontId="10" fillId="0" borderId="44" xfId="0" applyFont="1" applyBorder="1" applyAlignment="1" applyProtection="1">
      <alignment horizontal="center"/>
      <protection hidden="1"/>
    </xf>
    <xf numFmtId="0" fontId="14" fillId="0" borderId="61" xfId="0" applyFont="1" applyBorder="1" applyAlignment="1" applyProtection="1">
      <alignment horizontal="center"/>
      <protection hidden="1"/>
    </xf>
    <xf numFmtId="0" fontId="10" fillId="6" borderId="24" xfId="0" applyFont="1" applyFill="1" applyBorder="1" applyAlignment="1" applyProtection="1">
      <alignment horizontal="center"/>
    </xf>
    <xf numFmtId="0" fontId="10" fillId="0" borderId="62" xfId="0" applyFont="1" applyBorder="1" applyAlignment="1"/>
    <xf numFmtId="0" fontId="14" fillId="0" borderId="12" xfId="0" applyFont="1" applyFill="1" applyBorder="1" applyAlignment="1" applyProtection="1">
      <alignment horizontal="center"/>
      <protection hidden="1"/>
    </xf>
    <xf numFmtId="0" fontId="14" fillId="0" borderId="2" xfId="0" applyFont="1" applyFill="1" applyBorder="1" applyAlignment="1" applyProtection="1">
      <alignment horizontal="center"/>
      <protection hidden="1"/>
    </xf>
    <xf numFmtId="0" fontId="14" fillId="0" borderId="17" xfId="0" applyFont="1" applyFill="1" applyBorder="1" applyAlignment="1" applyProtection="1">
      <alignment horizontal="center"/>
      <protection hidden="1"/>
    </xf>
    <xf numFmtId="0" fontId="10" fillId="0" borderId="2" xfId="0" applyFont="1" applyFill="1" applyBorder="1" applyAlignment="1" applyProtection="1">
      <alignment horizontal="center"/>
      <protection hidden="1"/>
    </xf>
    <xf numFmtId="0" fontId="13" fillId="0" borderId="12" xfId="0" applyFont="1" applyFill="1" applyBorder="1" applyAlignment="1" applyProtection="1">
      <alignment horizontal="center"/>
      <protection hidden="1"/>
    </xf>
    <xf numFmtId="0" fontId="13" fillId="0" borderId="2" xfId="0" applyFont="1" applyFill="1" applyBorder="1" applyAlignment="1" applyProtection="1">
      <alignment horizontal="center"/>
      <protection hidden="1"/>
    </xf>
    <xf numFmtId="0" fontId="13" fillId="0" borderId="15" xfId="0" applyFont="1" applyFill="1" applyBorder="1" applyAlignment="1" applyProtection="1">
      <alignment horizontal="center"/>
      <protection hidden="1"/>
    </xf>
    <xf numFmtId="0" fontId="13" fillId="0" borderId="16" xfId="0" applyFont="1" applyFill="1" applyBorder="1" applyAlignment="1" applyProtection="1">
      <alignment horizontal="center"/>
      <protection hidden="1"/>
    </xf>
    <xf numFmtId="0" fontId="13" fillId="0" borderId="13" xfId="0" applyFont="1" applyFill="1" applyBorder="1" applyAlignment="1" applyProtection="1">
      <alignment horizontal="center"/>
      <protection hidden="1"/>
    </xf>
    <xf numFmtId="0" fontId="13" fillId="0" borderId="14" xfId="0" applyFont="1" applyFill="1" applyBorder="1" applyAlignment="1" applyProtection="1">
      <alignment horizontal="center"/>
      <protection hidden="1"/>
    </xf>
    <xf numFmtId="0" fontId="13" fillId="0" borderId="18" xfId="0" applyFont="1" applyFill="1" applyBorder="1" applyAlignment="1" applyProtection="1">
      <alignment horizontal="center"/>
      <protection hidden="1"/>
    </xf>
    <xf numFmtId="0" fontId="13" fillId="0" borderId="19" xfId="0" applyFont="1" applyFill="1" applyBorder="1" applyAlignment="1" applyProtection="1">
      <alignment horizontal="center"/>
      <protection hidden="1"/>
    </xf>
    <xf numFmtId="0" fontId="39" fillId="0" borderId="15" xfId="0" applyFont="1" applyBorder="1" applyAlignment="1">
      <alignment horizontal="center"/>
    </xf>
    <xf numFmtId="0" fontId="0" fillId="0" borderId="15" xfId="0" applyBorder="1"/>
    <xf numFmtId="0" fontId="0" fillId="0" borderId="16" xfId="0" applyBorder="1"/>
    <xf numFmtId="0" fontId="0" fillId="0" borderId="29" xfId="0" applyBorder="1"/>
    <xf numFmtId="0" fontId="39" fillId="0" borderId="13" xfId="0" applyFont="1" applyBorder="1" applyAlignment="1">
      <alignment horizontal="center"/>
    </xf>
    <xf numFmtId="0" fontId="0" fillId="0" borderId="13" xfId="0" applyBorder="1"/>
    <xf numFmtId="0" fontId="0" fillId="0" borderId="14" xfId="0" applyBorder="1"/>
    <xf numFmtId="0" fontId="39" fillId="0" borderId="18" xfId="0" applyFont="1" applyBorder="1" applyAlignment="1">
      <alignment horizontal="center"/>
    </xf>
    <xf numFmtId="0" fontId="0" fillId="0" borderId="19" xfId="0" applyBorder="1"/>
    <xf numFmtId="0" fontId="39" fillId="0" borderId="16" xfId="0" applyFont="1" applyBorder="1"/>
    <xf numFmtId="0" fontId="0" fillId="0" borderId="18" xfId="0" applyBorder="1"/>
    <xf numFmtId="0" fontId="39" fillId="0" borderId="1" xfId="0" applyFont="1" applyBorder="1" applyAlignment="1">
      <alignment horizontal="center"/>
    </xf>
    <xf numFmtId="0" fontId="0" fillId="0" borderId="1" xfId="0" applyBorder="1"/>
    <xf numFmtId="0" fontId="10" fillId="0" borderId="1" xfId="0" applyFont="1" applyBorder="1" applyAlignment="1" applyProtection="1">
      <alignment horizontal="center"/>
      <protection hidden="1"/>
    </xf>
    <xf numFmtId="0" fontId="14" fillId="0" borderId="1" xfId="0" applyFont="1" applyBorder="1" applyAlignment="1" applyProtection="1">
      <alignment horizontal="center"/>
      <protection hidden="1"/>
    </xf>
    <xf numFmtId="0" fontId="10" fillId="0" borderId="1" xfId="0" applyFont="1" applyBorder="1" applyAlignment="1">
      <alignment horizontal="center"/>
    </xf>
    <xf numFmtId="2" fontId="12" fillId="0" borderId="1" xfId="0" applyNumberFormat="1" applyFont="1" applyFill="1" applyBorder="1" applyProtection="1">
      <protection hidden="1"/>
    </xf>
    <xf numFmtId="0" fontId="0" fillId="0" borderId="6" xfId="0" applyBorder="1"/>
    <xf numFmtId="0" fontId="2" fillId="0" borderId="16" xfId="0" applyFont="1" applyBorder="1" applyAlignment="1">
      <alignment horizontal="center"/>
    </xf>
    <xf numFmtId="0" fontId="0" fillId="0" borderId="11" xfId="0" applyBorder="1"/>
    <xf numFmtId="2" fontId="12" fillId="0" borderId="11" xfId="0" applyNumberFormat="1" applyFont="1" applyFill="1" applyBorder="1" applyProtection="1">
      <protection hidden="1"/>
    </xf>
    <xf numFmtId="0" fontId="10" fillId="0" borderId="8" xfId="0" applyFont="1" applyBorder="1" applyAlignment="1" applyProtection="1">
      <alignment horizontal="center"/>
      <protection hidden="1"/>
    </xf>
    <xf numFmtId="0" fontId="10" fillId="0" borderId="7" xfId="0" applyFont="1" applyBorder="1" applyAlignment="1" applyProtection="1">
      <alignment horizontal="center"/>
      <protection hidden="1"/>
    </xf>
    <xf numFmtId="0" fontId="10" fillId="0" borderId="22" xfId="0" applyFont="1" applyBorder="1" applyAlignment="1" applyProtection="1">
      <alignment horizontal="center"/>
      <protection hidden="1"/>
    </xf>
    <xf numFmtId="0" fontId="10" fillId="0" borderId="15" xfId="0" applyFont="1" applyBorder="1" applyAlignment="1" applyProtection="1">
      <alignment horizontal="center"/>
      <protection hidden="1"/>
    </xf>
    <xf numFmtId="0" fontId="10" fillId="0" borderId="16" xfId="0" applyFont="1" applyBorder="1" applyAlignment="1" applyProtection="1">
      <alignment horizontal="center"/>
      <protection hidden="1"/>
    </xf>
    <xf numFmtId="166" fontId="13" fillId="0" borderId="7" xfId="0" applyNumberFormat="1" applyFont="1" applyBorder="1" applyAlignment="1" applyProtection="1">
      <alignment horizontal="right"/>
      <protection hidden="1"/>
    </xf>
    <xf numFmtId="166" fontId="13" fillId="0" borderId="9" xfId="0" applyNumberFormat="1" applyFont="1" applyBorder="1" applyAlignment="1" applyProtection="1">
      <alignment horizontal="right"/>
      <protection hidden="1"/>
    </xf>
    <xf numFmtId="2" fontId="12" fillId="0" borderId="56" xfId="0" applyNumberFormat="1" applyFont="1" applyFill="1" applyBorder="1" applyProtection="1">
      <protection hidden="1"/>
    </xf>
    <xf numFmtId="0" fontId="10" fillId="0" borderId="11" xfId="0" applyFont="1" applyBorder="1" applyAlignment="1">
      <alignment horizontal="center"/>
    </xf>
    <xf numFmtId="0" fontId="38" fillId="0" borderId="64" xfId="0" applyFont="1" applyFill="1" applyBorder="1" applyProtection="1">
      <protection hidden="1"/>
    </xf>
    <xf numFmtId="0" fontId="39" fillId="0" borderId="6" xfId="0" applyFont="1" applyBorder="1" applyAlignment="1">
      <alignment horizontal="center"/>
    </xf>
    <xf numFmtId="166" fontId="13" fillId="0" borderId="4" xfId="0" applyNumberFormat="1" applyFont="1" applyBorder="1" applyAlignment="1" applyProtection="1">
      <alignment horizontal="right"/>
      <protection hidden="1"/>
    </xf>
    <xf numFmtId="2" fontId="12" fillId="0" borderId="6" xfId="0" applyNumberFormat="1" applyFont="1" applyFill="1" applyBorder="1" applyProtection="1">
      <protection hidden="1"/>
    </xf>
    <xf numFmtId="0" fontId="39" fillId="0" borderId="11" xfId="0" applyFont="1" applyBorder="1" applyAlignment="1">
      <alignment horizontal="center"/>
    </xf>
    <xf numFmtId="0" fontId="0" fillId="0" borderId="54" xfId="0" applyBorder="1"/>
    <xf numFmtId="2" fontId="17" fillId="0" borderId="51" xfId="0" applyNumberFormat="1" applyFont="1" applyBorder="1" applyAlignment="1" applyProtection="1">
      <alignment horizontal="right"/>
      <protection hidden="1"/>
    </xf>
    <xf numFmtId="2" fontId="17" fillId="0" borderId="65" xfId="0" applyNumberFormat="1" applyFont="1" applyBorder="1" applyAlignment="1" applyProtection="1">
      <alignment horizontal="right"/>
      <protection hidden="1"/>
    </xf>
    <xf numFmtId="0" fontId="0" fillId="0" borderId="0" xfId="0" applyBorder="1" applyAlignment="1" applyProtection="1">
      <alignment horizontal="right"/>
      <protection hidden="1"/>
    </xf>
    <xf numFmtId="167" fontId="4" fillId="0" borderId="0" xfId="0" applyNumberFormat="1" applyFont="1" applyBorder="1" applyAlignment="1">
      <alignment horizontal="center"/>
    </xf>
    <xf numFmtId="0" fontId="0" fillId="0" borderId="27" xfId="0" applyBorder="1" applyProtection="1">
      <protection hidden="1"/>
    </xf>
    <xf numFmtId="0" fontId="19" fillId="0" borderId="27" xfId="0" applyFont="1" applyBorder="1" applyProtection="1">
      <protection hidden="1"/>
    </xf>
    <xf numFmtId="166" fontId="24" fillId="0" borderId="24" xfId="0" applyNumberFormat="1" applyFont="1" applyBorder="1" applyProtection="1">
      <protection hidden="1"/>
    </xf>
    <xf numFmtId="2" fontId="0" fillId="0" borderId="27" xfId="0" applyNumberFormat="1" applyFill="1" applyBorder="1" applyProtection="1">
      <protection hidden="1"/>
    </xf>
    <xf numFmtId="0" fontId="10" fillId="0" borderId="0" xfId="0" applyFont="1" applyFill="1" applyBorder="1" applyProtection="1">
      <protection hidden="1"/>
    </xf>
    <xf numFmtId="0" fontId="10" fillId="0" borderId="0" xfId="0" applyFont="1" applyProtection="1">
      <protection hidden="1"/>
    </xf>
    <xf numFmtId="0" fontId="10" fillId="0" borderId="0" xfId="0" applyFont="1" applyBorder="1" applyProtection="1">
      <protection hidden="1"/>
    </xf>
    <xf numFmtId="0" fontId="8" fillId="0" borderId="0" xfId="0" applyFont="1" applyBorder="1" applyAlignment="1" applyProtection="1">
      <alignment horizontal="center"/>
      <protection hidden="1"/>
    </xf>
    <xf numFmtId="0" fontId="13" fillId="0" borderId="4" xfId="0" applyFont="1" applyFill="1" applyBorder="1" applyAlignment="1" applyProtection="1">
      <alignment horizontal="left"/>
      <protection hidden="1"/>
    </xf>
    <xf numFmtId="0" fontId="13" fillId="0" borderId="7" xfId="0" applyFont="1" applyFill="1" applyBorder="1" applyAlignment="1" applyProtection="1">
      <alignment horizontal="left"/>
      <protection hidden="1"/>
    </xf>
    <xf numFmtId="0" fontId="15" fillId="0" borderId="9" xfId="0" applyFont="1" applyFill="1" applyBorder="1" applyAlignment="1" applyProtection="1">
      <alignment horizontal="left"/>
      <protection hidden="1"/>
    </xf>
    <xf numFmtId="0" fontId="15" fillId="0" borderId="4" xfId="0" applyFont="1" applyFill="1" applyBorder="1" applyAlignment="1" applyProtection="1">
      <alignment horizontal="left"/>
      <protection hidden="1"/>
    </xf>
    <xf numFmtId="0" fontId="15" fillId="0" borderId="7" xfId="0" applyFont="1" applyFill="1" applyBorder="1" applyAlignment="1" applyProtection="1">
      <alignment horizontal="left"/>
      <protection hidden="1"/>
    </xf>
    <xf numFmtId="0" fontId="13" fillId="0" borderId="9" xfId="0" applyFont="1" applyFill="1" applyBorder="1" applyAlignment="1" applyProtection="1">
      <alignment horizontal="left"/>
      <protection hidden="1"/>
    </xf>
    <xf numFmtId="49" fontId="13" fillId="0" borderId="4" xfId="0" applyNumberFormat="1" applyFont="1" applyFill="1" applyBorder="1" applyAlignment="1" applyProtection="1">
      <alignment horizontal="left"/>
      <protection hidden="1"/>
    </xf>
    <xf numFmtId="49" fontId="13" fillId="0" borderId="7" xfId="0" applyNumberFormat="1" applyFont="1" applyFill="1" applyBorder="1" applyAlignment="1" applyProtection="1">
      <alignment horizontal="left"/>
      <protection hidden="1"/>
    </xf>
    <xf numFmtId="49" fontId="13" fillId="0" borderId="9" xfId="0" applyNumberFormat="1" applyFont="1" applyFill="1" applyBorder="1" applyAlignment="1" applyProtection="1">
      <alignment horizontal="left"/>
      <protection hidden="1"/>
    </xf>
    <xf numFmtId="0" fontId="13" fillId="0" borderId="58" xfId="0" applyFont="1" applyFill="1" applyBorder="1" applyAlignment="1" applyProtection="1">
      <alignment horizontal="left"/>
      <protection hidden="1"/>
    </xf>
    <xf numFmtId="167" fontId="4" fillId="0" borderId="0" xfId="0" applyNumberFormat="1" applyFont="1" applyBorder="1" applyAlignment="1"/>
    <xf numFmtId="0" fontId="42" fillId="0" borderId="0" xfId="0" applyFont="1" applyAlignment="1">
      <alignment horizontal="right"/>
    </xf>
    <xf numFmtId="0" fontId="2" fillId="0" borderId="19" xfId="0" applyFont="1" applyBorder="1" applyAlignment="1" applyProtection="1">
      <alignment horizontal="center"/>
      <protection hidden="1"/>
    </xf>
    <xf numFmtId="0" fontId="30" fillId="0" borderId="0" xfId="0" applyFont="1" applyAlignment="1">
      <alignment horizontal="center"/>
    </xf>
    <xf numFmtId="0" fontId="43" fillId="0" borderId="1" xfId="0" applyFont="1" applyBorder="1" applyAlignment="1"/>
    <xf numFmtId="0" fontId="30" fillId="0" borderId="1" xfId="0" applyFont="1" applyBorder="1" applyAlignment="1"/>
    <xf numFmtId="0" fontId="26" fillId="0" borderId="1" xfId="0" applyFont="1" applyBorder="1" applyAlignment="1" applyProtection="1">
      <alignment horizontal="left"/>
    </xf>
    <xf numFmtId="0" fontId="31" fillId="0" borderId="1" xfId="0" applyFont="1" applyBorder="1" applyAlignment="1" applyProtection="1">
      <alignment horizontal="left"/>
    </xf>
    <xf numFmtId="0" fontId="31" fillId="0" borderId="1" xfId="0" applyFont="1" applyFill="1" applyBorder="1" applyAlignment="1" applyProtection="1">
      <alignment horizontal="left"/>
    </xf>
    <xf numFmtId="0" fontId="45" fillId="0" borderId="1" xfId="0" applyFont="1" applyBorder="1" applyAlignment="1" applyProtection="1">
      <alignment horizontal="left"/>
    </xf>
    <xf numFmtId="0" fontId="44" fillId="0" borderId="1" xfId="0" applyFont="1" applyBorder="1" applyAlignment="1" applyProtection="1">
      <alignment horizontal="left" vertical="center" wrapText="1"/>
    </xf>
    <xf numFmtId="0" fontId="44" fillId="0" borderId="1" xfId="0" applyNumberFormat="1" applyFont="1" applyBorder="1" applyAlignment="1" applyProtection="1">
      <alignment horizontal="left" vertical="center" wrapText="1"/>
    </xf>
    <xf numFmtId="0" fontId="6" fillId="7" borderId="1" xfId="0" applyFont="1" applyFill="1" applyBorder="1" applyProtection="1">
      <protection locked="0"/>
    </xf>
    <xf numFmtId="0" fontId="46" fillId="0" borderId="0" xfId="0" applyFont="1" applyAlignment="1">
      <alignment horizontal="center"/>
    </xf>
    <xf numFmtId="0" fontId="41" fillId="0" borderId="0" xfId="0" applyFont="1" applyAlignment="1">
      <alignment horizontal="center" wrapText="1"/>
    </xf>
    <xf numFmtId="0" fontId="8" fillId="7" borderId="47" xfId="0" applyFont="1" applyFill="1" applyBorder="1" applyAlignment="1" applyProtection="1">
      <alignment horizontal="center" textRotation="90" wrapText="1"/>
    </xf>
    <xf numFmtId="0" fontId="10" fillId="7" borderId="4" xfId="0" applyFont="1" applyFill="1" applyBorder="1" applyProtection="1">
      <protection locked="0"/>
    </xf>
    <xf numFmtId="0" fontId="10" fillId="7" borderId="7" xfId="0" applyFont="1" applyFill="1" applyBorder="1" applyProtection="1">
      <protection locked="0"/>
    </xf>
    <xf numFmtId="0" fontId="10" fillId="7" borderId="9" xfId="0" applyFont="1" applyFill="1" applyBorder="1" applyProtection="1">
      <protection locked="0"/>
    </xf>
    <xf numFmtId="0" fontId="13" fillId="7" borderId="4" xfId="0" applyFont="1" applyFill="1" applyBorder="1" applyProtection="1">
      <protection locked="0"/>
    </xf>
    <xf numFmtId="0" fontId="13" fillId="7" borderId="7" xfId="0" applyFont="1" applyFill="1" applyBorder="1" applyProtection="1">
      <protection locked="0"/>
    </xf>
    <xf numFmtId="0" fontId="13" fillId="7" borderId="9" xfId="0" applyFont="1" applyFill="1" applyBorder="1" applyProtection="1">
      <protection locked="0"/>
    </xf>
    <xf numFmtId="0" fontId="14" fillId="9" borderId="17" xfId="0" applyFont="1" applyFill="1" applyBorder="1" applyAlignment="1" applyProtection="1">
      <alignment horizontal="center"/>
      <protection hidden="1"/>
    </xf>
    <xf numFmtId="0" fontId="13" fillId="9" borderId="17" xfId="0" applyFont="1" applyFill="1" applyBorder="1" applyAlignment="1" applyProtection="1">
      <alignment horizontal="center"/>
      <protection hidden="1"/>
    </xf>
    <xf numFmtId="0" fontId="1" fillId="0" borderId="0" xfId="2" applyFont="1" applyAlignment="1">
      <alignment horizontal="center"/>
    </xf>
    <xf numFmtId="0" fontId="28" fillId="0" borderId="0" xfId="2" applyAlignment="1">
      <alignment horizontal="right"/>
    </xf>
    <xf numFmtId="2" fontId="28" fillId="0" borderId="0" xfId="2" applyNumberFormat="1" applyAlignment="1">
      <alignment horizontal="center"/>
    </xf>
    <xf numFmtId="0" fontId="49" fillId="10" borderId="3" xfId="0" applyFont="1" applyFill="1" applyBorder="1" applyAlignment="1" applyProtection="1">
      <alignment horizontal="center"/>
      <protection hidden="1"/>
    </xf>
    <xf numFmtId="0" fontId="50" fillId="10" borderId="3" xfId="0" applyFont="1" applyFill="1" applyBorder="1" applyAlignment="1" applyProtection="1">
      <alignment horizontal="center"/>
      <protection hidden="1"/>
    </xf>
    <xf numFmtId="2" fontId="0" fillId="0" borderId="0" xfId="0" applyNumberFormat="1"/>
    <xf numFmtId="0" fontId="1" fillId="6" borderId="1" xfId="4" applyFont="1" applyFill="1" applyBorder="1" applyAlignment="1">
      <alignment horizontal="center"/>
    </xf>
    <xf numFmtId="0" fontId="51" fillId="7" borderId="1" xfId="0" applyFont="1" applyFill="1" applyBorder="1" applyAlignment="1" applyProtection="1">
      <alignment horizontal="center"/>
      <protection hidden="1"/>
    </xf>
    <xf numFmtId="165" fontId="52" fillId="7" borderId="1" xfId="0" applyNumberFormat="1" applyFont="1" applyFill="1" applyBorder="1" applyProtection="1">
      <protection hidden="1"/>
    </xf>
    <xf numFmtId="0" fontId="49" fillId="6" borderId="0" xfId="0" applyFont="1" applyFill="1" applyBorder="1" applyAlignment="1" applyProtection="1">
      <alignment horizontal="left"/>
      <protection hidden="1"/>
    </xf>
    <xf numFmtId="0" fontId="0" fillId="6" borderId="0" xfId="0" applyFill="1" applyProtection="1">
      <protection hidden="1"/>
    </xf>
    <xf numFmtId="0" fontId="53" fillId="6" borderId="1" xfId="0" applyFont="1" applyFill="1" applyBorder="1" applyAlignment="1" applyProtection="1">
      <alignment horizontal="center"/>
      <protection hidden="1"/>
    </xf>
    <xf numFmtId="0" fontId="54" fillId="6" borderId="0" xfId="0" applyFont="1" applyFill="1" applyProtection="1">
      <protection hidden="1"/>
    </xf>
    <xf numFmtId="0" fontId="57" fillId="0" borderId="1" xfId="0" applyFont="1" applyFill="1" applyBorder="1" applyAlignment="1" applyProtection="1">
      <alignment horizontal="center"/>
      <protection hidden="1"/>
    </xf>
    <xf numFmtId="0" fontId="52" fillId="0" borderId="1" xfId="0" applyFont="1" applyBorder="1" applyAlignment="1" applyProtection="1">
      <alignment horizontal="center"/>
      <protection hidden="1"/>
    </xf>
    <xf numFmtId="0" fontId="58" fillId="0" borderId="1" xfId="0" applyFont="1" applyBorder="1" applyAlignment="1" applyProtection="1">
      <alignment horizontal="center"/>
      <protection hidden="1"/>
    </xf>
    <xf numFmtId="0" fontId="49" fillId="7" borderId="1" xfId="0" applyFont="1" applyFill="1" applyBorder="1" applyAlignment="1" applyProtection="1">
      <alignment horizontal="center"/>
      <protection hidden="1"/>
    </xf>
    <xf numFmtId="0" fontId="50" fillId="7" borderId="1" xfId="0" applyFont="1" applyFill="1" applyBorder="1" applyAlignment="1" applyProtection="1">
      <alignment horizontal="center"/>
      <protection hidden="1"/>
    </xf>
    <xf numFmtId="0" fontId="56" fillId="7" borderId="1" xfId="0" applyFont="1" applyFill="1" applyBorder="1" applyAlignment="1" applyProtection="1">
      <alignment horizontal="center"/>
      <protection hidden="1"/>
    </xf>
    <xf numFmtId="0" fontId="54" fillId="0" borderId="0" xfId="0" applyFont="1" applyProtection="1">
      <protection hidden="1"/>
    </xf>
    <xf numFmtId="0" fontId="61" fillId="0" borderId="0" xfId="0" applyFont="1" applyProtection="1">
      <protection hidden="1"/>
    </xf>
    <xf numFmtId="0" fontId="49" fillId="0" borderId="0" xfId="0" applyFont="1" applyFill="1" applyBorder="1" applyAlignment="1" applyProtection="1">
      <alignment horizontal="left"/>
      <protection hidden="1"/>
    </xf>
    <xf numFmtId="0" fontId="64" fillId="0" borderId="56" xfId="0" applyFont="1" applyFill="1" applyBorder="1" applyAlignment="1" applyProtection="1">
      <alignment horizontal="center"/>
      <protection hidden="1"/>
    </xf>
    <xf numFmtId="0" fontId="65" fillId="0" borderId="52" xfId="0" applyFont="1" applyFill="1" applyBorder="1" applyAlignment="1" applyProtection="1">
      <alignment horizontal="center"/>
      <protection hidden="1"/>
    </xf>
    <xf numFmtId="0" fontId="60" fillId="0" borderId="51" xfId="0" applyFont="1" applyFill="1" applyBorder="1" applyAlignment="1" applyProtection="1">
      <alignment horizontal="center"/>
      <protection hidden="1"/>
    </xf>
    <xf numFmtId="0" fontId="60" fillId="0" borderId="64" xfId="0" applyFont="1" applyFill="1" applyBorder="1" applyAlignment="1" applyProtection="1">
      <alignment horizontal="center"/>
      <protection hidden="1"/>
    </xf>
    <xf numFmtId="0" fontId="64" fillId="0" borderId="1" xfId="0" applyFont="1" applyFill="1" applyBorder="1" applyAlignment="1" applyProtection="1">
      <alignment horizontal="center"/>
      <protection hidden="1"/>
    </xf>
    <xf numFmtId="0" fontId="65" fillId="0" borderId="16" xfId="0" applyFont="1" applyFill="1" applyBorder="1" applyAlignment="1" applyProtection="1">
      <alignment horizontal="center"/>
      <protection hidden="1"/>
    </xf>
    <xf numFmtId="0" fontId="60" fillId="0" borderId="8" xfId="0" applyFont="1" applyFill="1" applyBorder="1" applyAlignment="1" applyProtection="1">
      <alignment horizontal="center"/>
      <protection hidden="1"/>
    </xf>
    <xf numFmtId="0" fontId="60" fillId="0" borderId="2" xfId="0" applyFont="1" applyFill="1" applyBorder="1" applyAlignment="1" applyProtection="1">
      <alignment horizontal="center"/>
      <protection hidden="1"/>
    </xf>
    <xf numFmtId="0" fontId="64" fillId="0" borderId="8" xfId="0" applyFont="1" applyFill="1" applyBorder="1" applyAlignment="1" applyProtection="1">
      <alignment horizontal="center"/>
      <protection hidden="1"/>
    </xf>
    <xf numFmtId="0" fontId="64" fillId="0" borderId="2" xfId="0" applyFont="1" applyFill="1" applyBorder="1" applyAlignment="1" applyProtection="1">
      <alignment horizontal="center"/>
      <protection hidden="1"/>
    </xf>
    <xf numFmtId="0" fontId="65" fillId="7" borderId="16" xfId="0" applyFont="1" applyFill="1" applyBorder="1" applyAlignment="1" applyProtection="1">
      <alignment horizontal="center"/>
      <protection hidden="1"/>
    </xf>
    <xf numFmtId="0" fontId="63" fillId="0" borderId="16" xfId="0" applyFont="1" applyFill="1" applyBorder="1" applyAlignment="1" applyProtection="1">
      <alignment horizontal="center"/>
      <protection hidden="1"/>
    </xf>
    <xf numFmtId="0" fontId="64" fillId="0" borderId="16" xfId="0" applyFont="1" applyFill="1" applyBorder="1" applyAlignment="1" applyProtection="1">
      <alignment horizontal="center"/>
      <protection hidden="1"/>
    </xf>
    <xf numFmtId="0" fontId="70" fillId="7" borderId="1" xfId="0" applyFont="1" applyFill="1" applyBorder="1" applyAlignment="1" applyProtection="1">
      <alignment horizontal="center"/>
      <protection hidden="1"/>
    </xf>
    <xf numFmtId="0" fontId="12" fillId="0" borderId="0" xfId="0" applyFont="1" applyAlignment="1" applyProtection="1">
      <alignment horizontal="center"/>
      <protection hidden="1"/>
    </xf>
    <xf numFmtId="2" fontId="8" fillId="0" borderId="1" xfId="0" applyNumberFormat="1" applyFont="1" applyBorder="1" applyProtection="1">
      <protection hidden="1"/>
    </xf>
    <xf numFmtId="0" fontId="10" fillId="9" borderId="0" xfId="0" applyFont="1" applyFill="1" applyProtection="1">
      <protection hidden="1"/>
    </xf>
    <xf numFmtId="2" fontId="14" fillId="0" borderId="0" xfId="0" applyNumberFormat="1" applyFont="1" applyBorder="1" applyAlignment="1" applyProtection="1">
      <alignment horizontal="center"/>
      <protection hidden="1"/>
    </xf>
    <xf numFmtId="0" fontId="11" fillId="0" borderId="0" xfId="0" applyFont="1" applyFill="1" applyBorder="1" applyAlignment="1" applyProtection="1">
      <alignment horizontal="right"/>
      <protection hidden="1"/>
    </xf>
    <xf numFmtId="1" fontId="8" fillId="0" borderId="0" xfId="0" applyNumberFormat="1" applyFont="1" applyFill="1" applyBorder="1" applyProtection="1">
      <protection hidden="1"/>
    </xf>
    <xf numFmtId="2" fontId="71" fillId="0" borderId="1" xfId="0" applyNumberFormat="1" applyFont="1" applyBorder="1" applyAlignment="1" applyProtection="1">
      <alignment horizontal="center"/>
      <protection hidden="1"/>
    </xf>
    <xf numFmtId="0" fontId="11" fillId="0" borderId="0" xfId="0" applyFont="1" applyFill="1" applyBorder="1" applyAlignment="1" applyProtection="1">
      <alignment horizontal="center"/>
      <protection hidden="1"/>
    </xf>
    <xf numFmtId="2" fontId="73" fillId="0" borderId="1" xfId="0" applyNumberFormat="1" applyFont="1" applyBorder="1" applyAlignment="1" applyProtection="1">
      <alignment horizontal="center"/>
      <protection hidden="1"/>
    </xf>
    <xf numFmtId="14" fontId="9" fillId="7" borderId="1" xfId="0" applyNumberFormat="1" applyFont="1" applyFill="1" applyBorder="1" applyAlignment="1" applyProtection="1">
      <alignment horizontal="center"/>
      <protection locked="0"/>
    </xf>
    <xf numFmtId="1" fontId="9" fillId="7" borderId="1" xfId="0" applyNumberFormat="1" applyFont="1" applyFill="1" applyBorder="1" applyAlignment="1" applyProtection="1">
      <alignment horizontal="center"/>
      <protection locked="0"/>
    </xf>
    <xf numFmtId="0" fontId="7" fillId="7" borderId="1" xfId="0" applyFont="1" applyFill="1" applyBorder="1" applyProtection="1">
      <protection locked="0"/>
    </xf>
    <xf numFmtId="165" fontId="75" fillId="7" borderId="1" xfId="0" applyNumberFormat="1" applyFont="1" applyFill="1" applyBorder="1" applyAlignment="1" applyProtection="1">
      <alignment horizontal="center"/>
      <protection locked="0"/>
    </xf>
    <xf numFmtId="0" fontId="7" fillId="0" borderId="1" xfId="0" applyFont="1" applyFill="1" applyBorder="1" applyProtection="1">
      <protection hidden="1"/>
    </xf>
    <xf numFmtId="0" fontId="0" fillId="0" borderId="0" xfId="0" applyFill="1"/>
    <xf numFmtId="0" fontId="30" fillId="0" borderId="0" xfId="0" applyFont="1" applyAlignment="1">
      <alignment horizontal="center"/>
    </xf>
    <xf numFmtId="20" fontId="82" fillId="0" borderId="0" xfId="0" applyNumberFormat="1" applyFont="1" applyAlignment="1" applyProtection="1">
      <alignment horizontal="center"/>
      <protection hidden="1"/>
    </xf>
    <xf numFmtId="0" fontId="83" fillId="0" borderId="0" xfId="0" applyFont="1"/>
    <xf numFmtId="0" fontId="82" fillId="0" borderId="0" xfId="0" applyFont="1" applyAlignment="1">
      <alignment horizontal="center"/>
    </xf>
    <xf numFmtId="49" fontId="82" fillId="0" borderId="0" xfId="0" applyNumberFormat="1" applyFont="1" applyAlignment="1">
      <alignment horizontal="center"/>
    </xf>
    <xf numFmtId="165" fontId="6" fillId="6" borderId="1" xfId="0" applyNumberFormat="1" applyFont="1" applyFill="1" applyBorder="1" applyAlignment="1" applyProtection="1">
      <alignment horizontal="center"/>
      <protection hidden="1"/>
    </xf>
    <xf numFmtId="0" fontId="6" fillId="0" borderId="1" xfId="0" applyFont="1" applyFill="1" applyBorder="1" applyProtection="1">
      <protection hidden="1"/>
    </xf>
    <xf numFmtId="0" fontId="78" fillId="0" borderId="0" xfId="0" applyFont="1" applyAlignment="1" applyProtection="1">
      <alignment horizontal="left"/>
      <protection hidden="1"/>
    </xf>
    <xf numFmtId="0" fontId="79" fillId="0" borderId="0" xfId="0" applyFont="1" applyProtection="1">
      <protection hidden="1"/>
    </xf>
    <xf numFmtId="0" fontId="80" fillId="6" borderId="1" xfId="0" applyFont="1" applyFill="1" applyBorder="1" applyAlignment="1" applyProtection="1">
      <alignment horizontal="left"/>
      <protection hidden="1"/>
    </xf>
    <xf numFmtId="0" fontId="74" fillId="0" borderId="0" xfId="0" applyFont="1" applyProtection="1">
      <protection hidden="1"/>
    </xf>
    <xf numFmtId="0" fontId="74" fillId="0" borderId="0" xfId="0" applyFont="1" applyAlignment="1" applyProtection="1">
      <alignment horizontal="left"/>
      <protection hidden="1"/>
    </xf>
    <xf numFmtId="0" fontId="0" fillId="0" borderId="0" xfId="0" applyBorder="1" applyProtection="1">
      <protection locked="0"/>
    </xf>
    <xf numFmtId="1" fontId="0" fillId="0" borderId="0" xfId="0" applyNumberFormat="1" applyProtection="1">
      <protection hidden="1"/>
    </xf>
    <xf numFmtId="0" fontId="0" fillId="0" borderId="0" xfId="0" applyFill="1" applyProtection="1">
      <protection hidden="1"/>
    </xf>
    <xf numFmtId="0" fontId="32" fillId="0" borderId="0" xfId="0" applyFont="1" applyFill="1"/>
    <xf numFmtId="2" fontId="32" fillId="0" borderId="1" xfId="0" applyNumberFormat="1" applyFont="1" applyBorder="1" applyProtection="1">
      <protection hidden="1"/>
    </xf>
    <xf numFmtId="0" fontId="32" fillId="0" borderId="0" xfId="0" applyFont="1" applyProtection="1">
      <protection hidden="1"/>
    </xf>
    <xf numFmtId="9" fontId="0" fillId="0" borderId="0" xfId="0" applyNumberFormat="1" applyProtection="1">
      <protection hidden="1"/>
    </xf>
    <xf numFmtId="9" fontId="9" fillId="6" borderId="1" xfId="0" applyNumberFormat="1" applyFont="1" applyFill="1" applyBorder="1" applyAlignment="1" applyProtection="1">
      <alignment horizontal="center"/>
      <protection hidden="1"/>
    </xf>
    <xf numFmtId="2" fontId="14" fillId="0" borderId="27" xfId="0" applyNumberFormat="1" applyFont="1" applyFill="1" applyBorder="1" applyProtection="1">
      <protection hidden="1"/>
    </xf>
    <xf numFmtId="2" fontId="27" fillId="0" borderId="0" xfId="0" applyNumberFormat="1" applyFont="1" applyProtection="1">
      <protection hidden="1"/>
    </xf>
    <xf numFmtId="164" fontId="0" fillId="0" borderId="0" xfId="0" applyNumberFormat="1" applyProtection="1">
      <protection hidden="1"/>
    </xf>
    <xf numFmtId="0" fontId="40" fillId="0" borderId="1" xfId="0" applyFont="1" applyBorder="1" applyProtection="1">
      <protection hidden="1"/>
    </xf>
    <xf numFmtId="1" fontId="40" fillId="0" borderId="1" xfId="0" applyNumberFormat="1" applyFont="1" applyBorder="1" applyProtection="1">
      <protection hidden="1"/>
    </xf>
    <xf numFmtId="2" fontId="40" fillId="0" borderId="1" xfId="0" applyNumberFormat="1" applyFont="1" applyBorder="1" applyProtection="1">
      <protection hidden="1"/>
    </xf>
    <xf numFmtId="2" fontId="27" fillId="0" borderId="0" xfId="0" applyNumberFormat="1" applyFont="1" applyBorder="1" applyProtection="1">
      <protection hidden="1"/>
    </xf>
    <xf numFmtId="0" fontId="61" fillId="6" borderId="0" xfId="0" applyFont="1" applyFill="1" applyProtection="1">
      <protection hidden="1"/>
    </xf>
    <xf numFmtId="0" fontId="85" fillId="6" borderId="0" xfId="0" applyFont="1" applyFill="1" applyProtection="1">
      <protection hidden="1"/>
    </xf>
    <xf numFmtId="0" fontId="61" fillId="7" borderId="1" xfId="0" applyFont="1" applyFill="1" applyBorder="1" applyAlignment="1" applyProtection="1">
      <alignment horizontal="center"/>
      <protection hidden="1"/>
    </xf>
    <xf numFmtId="165" fontId="61" fillId="7" borderId="1" xfId="0" applyNumberFormat="1" applyFont="1" applyFill="1" applyBorder="1" applyProtection="1">
      <protection hidden="1"/>
    </xf>
    <xf numFmtId="0" fontId="33" fillId="0" borderId="0" xfId="0" applyFont="1" applyProtection="1">
      <protection hidden="1"/>
    </xf>
    <xf numFmtId="0" fontId="2" fillId="0" borderId="44" xfId="0" applyFont="1" applyBorder="1" applyAlignment="1">
      <alignment horizontal="center"/>
    </xf>
    <xf numFmtId="2" fontId="26" fillId="0" borderId="0" xfId="0" applyNumberFormat="1" applyFont="1" applyFill="1" applyBorder="1" applyAlignment="1" applyProtection="1">
      <alignment horizontal="center"/>
      <protection hidden="1"/>
    </xf>
    <xf numFmtId="0" fontId="86" fillId="0" borderId="0" xfId="0" applyFont="1" applyAlignment="1">
      <alignment horizontal="center"/>
    </xf>
    <xf numFmtId="0" fontId="51" fillId="0" borderId="0" xfId="0" applyFont="1" applyAlignment="1">
      <alignment horizontal="center"/>
    </xf>
    <xf numFmtId="2" fontId="33" fillId="7" borderId="1" xfId="0" applyNumberFormat="1" applyFont="1" applyFill="1" applyBorder="1" applyAlignment="1" applyProtection="1">
      <protection locked="0"/>
    </xf>
    <xf numFmtId="0" fontId="0" fillId="0" borderId="0" xfId="0" applyProtection="1"/>
    <xf numFmtId="0" fontId="48" fillId="0" borderId="0" xfId="0" applyFont="1" applyAlignment="1" applyProtection="1">
      <alignment horizontal="left"/>
    </xf>
    <xf numFmtId="0" fontId="33" fillId="0" borderId="0" xfId="0" applyFont="1" applyProtection="1"/>
    <xf numFmtId="0" fontId="83" fillId="0" borderId="0" xfId="0" applyFont="1" applyProtection="1"/>
    <xf numFmtId="0" fontId="84" fillId="0" borderId="0" xfId="0" applyFont="1" applyAlignment="1" applyProtection="1">
      <alignment horizontal="center"/>
    </xf>
    <xf numFmtId="0" fontId="84" fillId="0" borderId="0" xfId="0" applyFont="1" applyBorder="1" applyAlignment="1" applyProtection="1">
      <alignment horizontal="center"/>
    </xf>
    <xf numFmtId="0" fontId="82" fillId="0" borderId="0" xfId="0" applyFont="1" applyAlignment="1" applyProtection="1">
      <alignment horizontal="center"/>
    </xf>
    <xf numFmtId="0" fontId="84" fillId="0" borderId="60" xfId="0" applyFont="1" applyBorder="1" applyAlignment="1" applyProtection="1">
      <alignment horizontal="center"/>
    </xf>
    <xf numFmtId="2" fontId="51" fillId="0" borderId="0" xfId="0" applyNumberFormat="1" applyFont="1" applyProtection="1">
      <protection hidden="1"/>
    </xf>
    <xf numFmtId="2" fontId="10" fillId="0" borderId="1" xfId="0" applyNumberFormat="1" applyFont="1" applyBorder="1" applyAlignment="1" applyProtection="1">
      <protection hidden="1"/>
    </xf>
    <xf numFmtId="0" fontId="87" fillId="0" borderId="0" xfId="0" applyFont="1" applyAlignment="1" applyProtection="1"/>
    <xf numFmtId="2" fontId="14" fillId="0" borderId="0" xfId="0" applyNumberFormat="1" applyFont="1" applyBorder="1" applyProtection="1">
      <protection hidden="1"/>
    </xf>
    <xf numFmtId="0" fontId="64" fillId="0" borderId="58" xfId="0" applyFont="1" applyFill="1" applyBorder="1" applyAlignment="1" applyProtection="1">
      <alignment horizontal="center"/>
      <protection hidden="1"/>
    </xf>
    <xf numFmtId="0" fontId="64" fillId="0" borderId="15" xfId="0" applyFont="1" applyFill="1" applyBorder="1" applyAlignment="1" applyProtection="1">
      <alignment horizontal="center"/>
      <protection hidden="1"/>
    </xf>
    <xf numFmtId="0" fontId="65" fillId="0" borderId="15" xfId="0" applyFont="1" applyFill="1" applyBorder="1" applyAlignment="1" applyProtection="1">
      <alignment horizontal="center"/>
      <protection hidden="1"/>
    </xf>
    <xf numFmtId="49" fontId="64" fillId="0" borderId="15" xfId="0" applyNumberFormat="1" applyFont="1" applyFill="1" applyBorder="1" applyAlignment="1" applyProtection="1">
      <alignment horizontal="center"/>
      <protection hidden="1"/>
    </xf>
    <xf numFmtId="0" fontId="86" fillId="7" borderId="1" xfId="0" applyFont="1" applyFill="1" applyBorder="1" applyAlignment="1" applyProtection="1">
      <alignment horizontal="center"/>
      <protection hidden="1"/>
    </xf>
    <xf numFmtId="0" fontId="13" fillId="0" borderId="5" xfId="0" applyFont="1" applyFill="1" applyBorder="1" applyAlignment="1" applyProtection="1">
      <alignment horizontal="center"/>
      <protection hidden="1"/>
    </xf>
    <xf numFmtId="0" fontId="13" fillId="0" borderId="8" xfId="0" applyFont="1" applyFill="1" applyBorder="1" applyAlignment="1" applyProtection="1">
      <alignment horizontal="center"/>
      <protection hidden="1"/>
    </xf>
    <xf numFmtId="0" fontId="13" fillId="0" borderId="10" xfId="0" applyFont="1" applyFill="1" applyBorder="1" applyAlignment="1" applyProtection="1">
      <alignment horizontal="center"/>
      <protection hidden="1"/>
    </xf>
    <xf numFmtId="0" fontId="92" fillId="0" borderId="0" xfId="0" applyFont="1" applyFill="1" applyBorder="1" applyAlignment="1" applyProtection="1">
      <alignment horizontal="center"/>
      <protection hidden="1"/>
    </xf>
    <xf numFmtId="1" fontId="93" fillId="0" borderId="0" xfId="0" applyNumberFormat="1" applyFont="1" applyFill="1" applyBorder="1" applyAlignment="1" applyProtection="1">
      <alignment horizontal="right"/>
      <protection hidden="1"/>
    </xf>
    <xf numFmtId="0" fontId="41" fillId="0" borderId="0" xfId="0" applyFont="1" applyFill="1" applyBorder="1" applyAlignment="1" applyProtection="1">
      <alignment horizontal="center"/>
      <protection hidden="1"/>
    </xf>
    <xf numFmtId="0" fontId="10" fillId="11" borderId="0" xfId="0" applyFont="1" applyFill="1" applyProtection="1">
      <protection hidden="1"/>
    </xf>
    <xf numFmtId="0" fontId="0" fillId="7" borderId="0" xfId="0" applyFill="1" applyProtection="1">
      <protection hidden="1"/>
    </xf>
    <xf numFmtId="2" fontId="26" fillId="7" borderId="0" xfId="0" applyNumberFormat="1" applyFont="1" applyFill="1" applyBorder="1" applyAlignment="1" applyProtection="1">
      <alignment horizontal="center"/>
      <protection hidden="1"/>
    </xf>
    <xf numFmtId="0" fontId="26" fillId="7" borderId="0" xfId="0" applyFont="1" applyFill="1" applyBorder="1" applyAlignment="1" applyProtection="1">
      <alignment horizontal="center"/>
      <protection hidden="1"/>
    </xf>
    <xf numFmtId="0" fontId="47" fillId="7" borderId="0" xfId="0" applyFont="1" applyFill="1" applyBorder="1" applyAlignment="1">
      <alignment horizontal="left" vertical="center" wrapText="1"/>
    </xf>
    <xf numFmtId="0" fontId="0" fillId="7" borderId="0" xfId="0" applyFill="1"/>
    <xf numFmtId="0" fontId="94" fillId="7" borderId="0" xfId="0" applyFont="1" applyFill="1" applyAlignment="1">
      <alignment horizontal="right"/>
    </xf>
    <xf numFmtId="0" fontId="48" fillId="0" borderId="31" xfId="0" applyFont="1" applyBorder="1" applyAlignment="1">
      <alignment vertical="center" wrapText="1"/>
    </xf>
    <xf numFmtId="164" fontId="10" fillId="0" borderId="6" xfId="0" applyNumberFormat="1" applyFont="1" applyBorder="1" applyProtection="1">
      <protection hidden="1"/>
    </xf>
    <xf numFmtId="166" fontId="10" fillId="4" borderId="6" xfId="0" applyNumberFormat="1" applyFont="1" applyFill="1" applyBorder="1" applyProtection="1">
      <protection hidden="1"/>
    </xf>
    <xf numFmtId="0" fontId="10" fillId="0" borderId="6" xfId="0" applyFont="1" applyBorder="1" applyProtection="1">
      <protection hidden="1"/>
    </xf>
    <xf numFmtId="164" fontId="10" fillId="0" borderId="1" xfId="0" applyNumberFormat="1" applyFont="1" applyBorder="1" applyProtection="1">
      <protection hidden="1"/>
    </xf>
    <xf numFmtId="166" fontId="10" fillId="4" borderId="1" xfId="0" applyNumberFormat="1" applyFont="1" applyFill="1" applyBorder="1" applyProtection="1">
      <protection hidden="1"/>
    </xf>
    <xf numFmtId="0" fontId="10" fillId="0" borderId="1" xfId="0" applyFont="1" applyBorder="1" applyProtection="1">
      <protection hidden="1"/>
    </xf>
    <xf numFmtId="164" fontId="10" fillId="0" borderId="11" xfId="0" applyNumberFormat="1" applyFont="1" applyBorder="1" applyProtection="1">
      <protection hidden="1"/>
    </xf>
    <xf numFmtId="166" fontId="10" fillId="4" borderId="11" xfId="0" applyNumberFormat="1" applyFont="1" applyFill="1" applyBorder="1" applyProtection="1">
      <protection hidden="1"/>
    </xf>
    <xf numFmtId="0" fontId="10" fillId="0" borderId="11" xfId="0" applyFont="1" applyBorder="1" applyProtection="1">
      <protection hidden="1"/>
    </xf>
    <xf numFmtId="0" fontId="20" fillId="0" borderId="0" xfId="0" applyFont="1" applyAlignment="1" applyProtection="1">
      <alignment horizontal="left" wrapText="1"/>
      <protection hidden="1"/>
    </xf>
    <xf numFmtId="0" fontId="0" fillId="0" borderId="6" xfId="0" applyBorder="1" applyProtection="1">
      <protection hidden="1"/>
    </xf>
    <xf numFmtId="0" fontId="0" fillId="0" borderId="66" xfId="0" applyBorder="1" applyProtection="1">
      <protection hidden="1"/>
    </xf>
    <xf numFmtId="0" fontId="0" fillId="0" borderId="54" xfId="0" applyBorder="1" applyProtection="1">
      <protection hidden="1"/>
    </xf>
    <xf numFmtId="0" fontId="0" fillId="0" borderId="25" xfId="0" applyBorder="1" applyProtection="1">
      <protection hidden="1"/>
    </xf>
    <xf numFmtId="0" fontId="10" fillId="0" borderId="61" xfId="0" applyFont="1" applyBorder="1" applyProtection="1">
      <protection hidden="1"/>
    </xf>
    <xf numFmtId="0" fontId="14" fillId="11" borderId="14" xfId="0" applyFont="1" applyFill="1" applyBorder="1" applyAlignment="1" applyProtection="1">
      <alignment horizontal="center"/>
      <protection hidden="1"/>
    </xf>
    <xf numFmtId="0" fontId="14" fillId="11" borderId="16" xfId="0" applyFont="1" applyFill="1" applyBorder="1" applyAlignment="1" applyProtection="1">
      <alignment horizontal="center"/>
      <protection hidden="1"/>
    </xf>
    <xf numFmtId="0" fontId="14" fillId="11" borderId="19" xfId="0" applyFont="1" applyFill="1" applyBorder="1" applyAlignment="1" applyProtection="1">
      <alignment horizontal="center"/>
      <protection hidden="1"/>
    </xf>
    <xf numFmtId="164" fontId="10" fillId="0" borderId="4" xfId="0" applyNumberFormat="1" applyFont="1" applyFill="1" applyBorder="1" applyProtection="1">
      <protection hidden="1"/>
    </xf>
    <xf numFmtId="164" fontId="10" fillId="0" borderId="7" xfId="0" applyNumberFormat="1" applyFont="1" applyFill="1" applyBorder="1" applyProtection="1">
      <protection hidden="1"/>
    </xf>
    <xf numFmtId="164" fontId="10" fillId="0" borderId="9" xfId="0" applyNumberFormat="1" applyFont="1" applyFill="1" applyBorder="1" applyProtection="1">
      <protection hidden="1"/>
    </xf>
    <xf numFmtId="0" fontId="55" fillId="0" borderId="0" xfId="2" applyFont="1" applyProtection="1">
      <protection hidden="1"/>
    </xf>
    <xf numFmtId="0" fontId="54" fillId="0" borderId="0" xfId="0" applyFont="1" applyAlignment="1" applyProtection="1">
      <alignment horizontal="left"/>
      <protection hidden="1"/>
    </xf>
    <xf numFmtId="14" fontId="52" fillId="0" borderId="0" xfId="0" applyNumberFormat="1" applyFont="1" applyBorder="1" applyAlignment="1" applyProtection="1">
      <alignment horizontal="right"/>
      <protection hidden="1"/>
    </xf>
    <xf numFmtId="0" fontId="86" fillId="0" borderId="0" xfId="0" applyFont="1" applyAlignment="1" applyProtection="1">
      <alignment horizontal="left"/>
      <protection hidden="1"/>
    </xf>
    <xf numFmtId="0" fontId="59" fillId="0" borderId="60" xfId="0" applyFont="1" applyBorder="1" applyAlignment="1" applyProtection="1">
      <alignment horizontal="left"/>
      <protection hidden="1"/>
    </xf>
    <xf numFmtId="14" fontId="63" fillId="0" borderId="60" xfId="0" applyNumberFormat="1" applyFont="1" applyBorder="1" applyAlignment="1" applyProtection="1">
      <protection hidden="1"/>
    </xf>
    <xf numFmtId="0" fontId="42" fillId="0" borderId="0" xfId="0" applyFont="1" applyAlignment="1" applyProtection="1">
      <alignment horizontal="right"/>
      <protection hidden="1"/>
    </xf>
    <xf numFmtId="0" fontId="62" fillId="0" borderId="0" xfId="0" applyFont="1" applyAlignment="1" applyProtection="1">
      <alignment horizontal="right"/>
      <protection hidden="1"/>
    </xf>
    <xf numFmtId="0" fontId="67" fillId="0" borderId="0" xfId="0" applyFont="1" applyAlignment="1" applyProtection="1">
      <alignment horizontal="right" vertical="top"/>
      <protection hidden="1"/>
    </xf>
    <xf numFmtId="0" fontId="66" fillId="0" borderId="0" xfId="0" applyFont="1" applyProtection="1">
      <protection hidden="1"/>
    </xf>
    <xf numFmtId="0" fontId="60" fillId="0" borderId="0" xfId="0" applyFont="1" applyProtection="1">
      <protection hidden="1"/>
    </xf>
    <xf numFmtId="0" fontId="25" fillId="0" borderId="0" xfId="0" applyFont="1" applyProtection="1">
      <protection hidden="1"/>
    </xf>
    <xf numFmtId="0" fontId="66" fillId="0" borderId="0" xfId="0" applyFont="1" applyAlignment="1" applyProtection="1">
      <protection hidden="1"/>
    </xf>
    <xf numFmtId="0" fontId="90" fillId="0" borderId="0" xfId="0" applyFont="1" applyAlignment="1" applyProtection="1">
      <alignment horizontal="center"/>
      <protection hidden="1"/>
    </xf>
    <xf numFmtId="1" fontId="89" fillId="0" borderId="0" xfId="0" applyNumberFormat="1" applyFont="1" applyFill="1" applyBorder="1" applyAlignment="1" applyProtection="1">
      <alignment horizontal="center"/>
      <protection hidden="1"/>
    </xf>
    <xf numFmtId="0" fontId="88" fillId="0" borderId="0" xfId="0" applyFont="1" applyAlignment="1" applyProtection="1">
      <alignment horizontal="right" vertical="center"/>
      <protection hidden="1"/>
    </xf>
    <xf numFmtId="1" fontId="91" fillId="0" borderId="0" xfId="0" applyNumberFormat="1" applyFont="1" applyAlignment="1" applyProtection="1">
      <alignment horizontal="center" vertical="center"/>
      <protection hidden="1"/>
    </xf>
    <xf numFmtId="167" fontId="68" fillId="0" borderId="0" xfId="0" applyNumberFormat="1" applyFont="1" applyBorder="1" applyAlignment="1" applyProtection="1">
      <alignment horizontal="right"/>
      <protection hidden="1"/>
    </xf>
    <xf numFmtId="0" fontId="2" fillId="0" borderId="16" xfId="0" applyFont="1" applyBorder="1" applyAlignment="1" applyProtection="1">
      <alignment horizontal="center"/>
      <protection hidden="1"/>
    </xf>
    <xf numFmtId="0" fontId="49" fillId="7" borderId="49" xfId="0" applyFont="1" applyFill="1" applyBorder="1" applyAlignment="1" applyProtection="1">
      <alignment horizontal="center"/>
      <protection hidden="1"/>
    </xf>
    <xf numFmtId="0" fontId="50" fillId="7" borderId="50" xfId="0" applyFont="1" applyFill="1" applyBorder="1" applyAlignment="1" applyProtection="1">
      <alignment horizontal="center"/>
      <protection hidden="1"/>
    </xf>
    <xf numFmtId="165" fontId="51" fillId="7" borderId="1" xfId="0" applyNumberFormat="1" applyFont="1" applyFill="1" applyBorder="1" applyProtection="1">
      <protection hidden="1"/>
    </xf>
    <xf numFmtId="0" fontId="10" fillId="0" borderId="7" xfId="0" applyFont="1" applyFill="1" applyBorder="1" applyAlignment="1" applyProtection="1">
      <alignment horizontal="center"/>
    </xf>
    <xf numFmtId="0" fontId="59" fillId="0" borderId="0" xfId="0" applyFont="1" applyAlignment="1" applyProtection="1">
      <alignment horizontal="left" vertical="center"/>
      <protection hidden="1"/>
    </xf>
    <xf numFmtId="0" fontId="4" fillId="0" borderId="0" xfId="0" applyFont="1" applyAlignment="1">
      <alignment horizontal="center"/>
    </xf>
    <xf numFmtId="0" fontId="36" fillId="0" borderId="0" xfId="0" applyFont="1" applyAlignment="1">
      <alignment horizontal="right"/>
    </xf>
    <xf numFmtId="0" fontId="96" fillId="0" borderId="0" xfId="0" applyFont="1" applyProtection="1">
      <protection hidden="1"/>
    </xf>
    <xf numFmtId="0" fontId="96" fillId="0" borderId="0" xfId="0" applyFont="1" applyBorder="1" applyProtection="1">
      <protection hidden="1"/>
    </xf>
    <xf numFmtId="0" fontId="96" fillId="0" borderId="0" xfId="0" applyFont="1" applyFill="1" applyBorder="1" applyProtection="1">
      <protection hidden="1"/>
    </xf>
    <xf numFmtId="166" fontId="97" fillId="0" borderId="0" xfId="0" applyNumberFormat="1" applyFont="1" applyFill="1" applyBorder="1" applyProtection="1">
      <protection hidden="1"/>
    </xf>
    <xf numFmtId="0" fontId="98" fillId="0" borderId="0" xfId="0" applyFont="1" applyFill="1" applyBorder="1" applyProtection="1">
      <protection hidden="1"/>
    </xf>
    <xf numFmtId="0" fontId="96" fillId="0" borderId="0" xfId="0" applyFont="1"/>
    <xf numFmtId="0" fontId="98" fillId="0" borderId="0" xfId="0" applyFont="1" applyProtection="1">
      <protection hidden="1"/>
    </xf>
    <xf numFmtId="0" fontId="99" fillId="0" borderId="0" xfId="0" applyFont="1" applyBorder="1" applyProtection="1">
      <protection locked="0"/>
    </xf>
    <xf numFmtId="0" fontId="99" fillId="0" borderId="0" xfId="0" applyFont="1"/>
    <xf numFmtId="0" fontId="10" fillId="0" borderId="0" xfId="0" applyFont="1" applyBorder="1" applyAlignment="1" applyProtection="1">
      <alignment horizontal="left" vertical="center"/>
      <protection hidden="1"/>
    </xf>
    <xf numFmtId="0" fontId="11" fillId="0" borderId="0" xfId="0" applyFont="1" applyBorder="1" applyAlignment="1">
      <alignment horizontal="left"/>
    </xf>
    <xf numFmtId="0" fontId="11" fillId="0" borderId="0" xfId="0" applyFont="1" applyBorder="1" applyAlignment="1"/>
    <xf numFmtId="0" fontId="11" fillId="0" borderId="0" xfId="0" applyFont="1" applyBorder="1" applyAlignment="1">
      <alignment horizontal="right"/>
    </xf>
    <xf numFmtId="0" fontId="11" fillId="0" borderId="0" xfId="0" applyFont="1" applyAlignment="1">
      <alignment horizontal="right"/>
    </xf>
    <xf numFmtId="0" fontId="11" fillId="0" borderId="0" xfId="0" applyFont="1" applyFill="1" applyBorder="1" applyAlignment="1" applyProtection="1">
      <alignment horizontal="left"/>
      <protection hidden="1"/>
    </xf>
    <xf numFmtId="0" fontId="10" fillId="0" borderId="27" xfId="0" applyFont="1" applyFill="1" applyBorder="1"/>
    <xf numFmtId="0" fontId="10" fillId="0" borderId="27" xfId="0" applyFont="1" applyBorder="1"/>
    <xf numFmtId="0" fontId="95" fillId="0" borderId="69" xfId="0" applyFont="1" applyFill="1" applyBorder="1" applyAlignment="1" applyProtection="1">
      <alignment horizontal="center"/>
      <protection hidden="1"/>
    </xf>
    <xf numFmtId="0" fontId="95" fillId="0" borderId="70" xfId="0" applyFont="1" applyFill="1" applyBorder="1" applyAlignment="1" applyProtection="1">
      <alignment horizontal="center"/>
      <protection hidden="1"/>
    </xf>
    <xf numFmtId="0" fontId="95" fillId="0" borderId="71" xfId="0" applyFont="1" applyFill="1" applyBorder="1" applyAlignment="1" applyProtection="1">
      <alignment horizontal="center"/>
      <protection hidden="1"/>
    </xf>
    <xf numFmtId="0" fontId="9" fillId="0" borderId="0" xfId="0" applyFont="1" applyBorder="1" applyAlignment="1" applyProtection="1">
      <alignment horizontal="center"/>
      <protection hidden="1"/>
    </xf>
    <xf numFmtId="0" fontId="59" fillId="0" borderId="0" xfId="0" applyFont="1" applyAlignment="1">
      <alignment horizontal="left"/>
    </xf>
    <xf numFmtId="0" fontId="99" fillId="0" borderId="0" xfId="0" applyFont="1" applyProtection="1">
      <protection hidden="1"/>
    </xf>
    <xf numFmtId="0" fontId="100" fillId="0" borderId="0" xfId="0" applyFont="1" applyProtection="1">
      <protection hidden="1"/>
    </xf>
    <xf numFmtId="0" fontId="101" fillId="0" borderId="0" xfId="0" applyFont="1" applyBorder="1" applyProtection="1">
      <protection hidden="1"/>
    </xf>
    <xf numFmtId="2" fontId="100" fillId="0" borderId="0" xfId="0" applyNumberFormat="1" applyFont="1" applyFill="1" applyBorder="1" applyProtection="1">
      <protection hidden="1"/>
    </xf>
    <xf numFmtId="0" fontId="102" fillId="0" borderId="0" xfId="0" applyFont="1"/>
    <xf numFmtId="0" fontId="102" fillId="0" borderId="0" xfId="0" applyFont="1" applyProtection="1">
      <protection hidden="1"/>
    </xf>
    <xf numFmtId="0" fontId="102" fillId="0" borderId="0" xfId="0" applyFont="1" applyBorder="1" applyProtection="1">
      <protection hidden="1"/>
    </xf>
    <xf numFmtId="2" fontId="103" fillId="0" borderId="0" xfId="0" applyNumberFormat="1" applyFont="1" applyFill="1" applyBorder="1" applyAlignment="1" applyProtection="1">
      <alignment horizontal="left"/>
      <protection hidden="1"/>
    </xf>
    <xf numFmtId="0" fontId="31" fillId="0" borderId="1" xfId="0" applyFont="1" applyBorder="1" applyAlignment="1" applyProtection="1">
      <alignment horizontal="left" vertical="top"/>
    </xf>
    <xf numFmtId="0" fontId="77" fillId="0" borderId="0" xfId="0" applyFont="1" applyBorder="1" applyProtection="1">
      <protection hidden="1"/>
    </xf>
    <xf numFmtId="0" fontId="94" fillId="7" borderId="0" xfId="0" applyFont="1" applyFill="1" applyBorder="1" applyAlignment="1" applyProtection="1">
      <alignment horizontal="right"/>
      <protection hidden="1"/>
    </xf>
    <xf numFmtId="0" fontId="72" fillId="0" borderId="0" xfId="0" applyFont="1" applyAlignment="1" applyProtection="1">
      <alignment horizontal="left"/>
      <protection hidden="1"/>
    </xf>
    <xf numFmtId="0" fontId="106" fillId="0" borderId="0" xfId="0" applyFont="1"/>
    <xf numFmtId="0" fontId="0" fillId="12" borderId="1" xfId="0" applyFill="1" applyBorder="1" applyProtection="1">
      <protection locked="0"/>
    </xf>
    <xf numFmtId="0" fontId="0" fillId="0" borderId="1" xfId="0" applyBorder="1" applyProtection="1">
      <protection hidden="1"/>
    </xf>
    <xf numFmtId="9" fontId="0" fillId="12" borderId="1" xfId="0" applyNumberFormat="1" applyFill="1" applyBorder="1" applyProtection="1">
      <protection locked="0"/>
    </xf>
    <xf numFmtId="0" fontId="0" fillId="0" borderId="0" xfId="0" applyAlignment="1" applyProtection="1">
      <alignment horizontal="left"/>
      <protection hidden="1"/>
    </xf>
    <xf numFmtId="0" fontId="0" fillId="0" borderId="0" xfId="0" applyAlignment="1" applyProtection="1">
      <alignment horizontal="center"/>
      <protection hidden="1"/>
    </xf>
    <xf numFmtId="0" fontId="105" fillId="0" borderId="1" xfId="0" applyFont="1" applyBorder="1" applyProtection="1">
      <protection hidden="1"/>
    </xf>
    <xf numFmtId="1" fontId="0" fillId="0" borderId="1" xfId="0" applyNumberFormat="1" applyBorder="1" applyProtection="1">
      <protection hidden="1"/>
    </xf>
    <xf numFmtId="1" fontId="105" fillId="0" borderId="1" xfId="0" applyNumberFormat="1" applyFont="1" applyBorder="1" applyProtection="1">
      <protection hidden="1"/>
    </xf>
    <xf numFmtId="166" fontId="0" fillId="12" borderId="1" xfId="0" applyNumberFormat="1" applyFill="1" applyBorder="1" applyProtection="1">
      <protection locked="0"/>
    </xf>
    <xf numFmtId="1" fontId="107" fillId="0" borderId="1" xfId="0" applyNumberFormat="1" applyFont="1" applyBorder="1" applyProtection="1">
      <protection hidden="1"/>
    </xf>
    <xf numFmtId="0" fontId="108" fillId="0" borderId="0" xfId="0" applyFont="1" applyProtection="1">
      <protection hidden="1"/>
    </xf>
    <xf numFmtId="166" fontId="0" fillId="0" borderId="0" xfId="0" applyNumberFormat="1" applyProtection="1">
      <protection hidden="1"/>
    </xf>
    <xf numFmtId="0" fontId="110" fillId="7" borderId="0" xfId="0" applyFont="1" applyFill="1" applyProtection="1">
      <protection hidden="1"/>
    </xf>
    <xf numFmtId="49" fontId="111" fillId="0" borderId="0" xfId="0" applyNumberFormat="1" applyFont="1" applyBorder="1" applyAlignment="1">
      <alignment horizontal="center" wrapText="1"/>
    </xf>
    <xf numFmtId="1" fontId="112" fillId="0" borderId="0" xfId="0" applyNumberFormat="1" applyFont="1" applyFill="1" applyBorder="1" applyAlignment="1" applyProtection="1">
      <alignment horizontal="left"/>
      <protection hidden="1"/>
    </xf>
    <xf numFmtId="0" fontId="101" fillId="7" borderId="1" xfId="0" applyFont="1" applyFill="1" applyBorder="1" applyAlignment="1" applyProtection="1">
      <alignment horizontal="left"/>
      <protection locked="0"/>
    </xf>
    <xf numFmtId="0" fontId="101" fillId="7" borderId="1" xfId="0" applyFont="1" applyFill="1" applyBorder="1" applyAlignment="1" applyProtection="1">
      <alignment horizontal="left" vertical="top" wrapText="1"/>
      <protection locked="0"/>
    </xf>
    <xf numFmtId="0" fontId="101" fillId="0" borderId="1" xfId="0" applyFont="1" applyBorder="1" applyAlignment="1" applyProtection="1">
      <alignment horizontal="left"/>
      <protection locked="0"/>
    </xf>
    <xf numFmtId="0" fontId="101" fillId="7" borderId="1" xfId="0" applyFont="1" applyFill="1" applyBorder="1" applyAlignment="1" applyProtection="1">
      <protection locked="0"/>
    </xf>
    <xf numFmtId="49" fontId="101" fillId="7" borderId="1" xfId="0" applyNumberFormat="1" applyFont="1" applyFill="1" applyBorder="1" applyAlignment="1" applyProtection="1">
      <protection locked="0"/>
    </xf>
    <xf numFmtId="0" fontId="101" fillId="0" borderId="0" xfId="0" applyFont="1" applyProtection="1">
      <protection locked="0"/>
    </xf>
    <xf numFmtId="0" fontId="100" fillId="0" borderId="1" xfId="0" applyFont="1" applyBorder="1" applyProtection="1">
      <protection locked="0"/>
    </xf>
    <xf numFmtId="0" fontId="113" fillId="0" borderId="1" xfId="0" applyFont="1" applyBorder="1" applyAlignment="1" applyProtection="1">
      <alignment horizontal="left"/>
      <protection locked="0"/>
    </xf>
    <xf numFmtId="0" fontId="114" fillId="7" borderId="1" xfId="0" applyFont="1" applyFill="1" applyBorder="1" applyAlignment="1" applyProtection="1">
      <alignment horizontal="center" vertical="center"/>
      <protection locked="0"/>
    </xf>
    <xf numFmtId="9" fontId="91" fillId="0" borderId="0" xfId="0" applyNumberFormat="1" applyFont="1" applyAlignment="1" applyProtection="1">
      <alignment horizontal="center" vertical="center"/>
      <protection hidden="1"/>
    </xf>
    <xf numFmtId="167" fontId="52" fillId="0" borderId="0" xfId="0" applyNumberFormat="1" applyFont="1" applyBorder="1" applyAlignment="1" applyProtection="1">
      <alignment horizontal="right"/>
      <protection hidden="1"/>
    </xf>
    <xf numFmtId="0" fontId="7" fillId="13" borderId="1" xfId="0" applyFont="1" applyFill="1" applyBorder="1" applyProtection="1">
      <protection locked="0"/>
    </xf>
    <xf numFmtId="0" fontId="1" fillId="0" borderId="0" xfId="5" applyFont="1" applyAlignment="1">
      <alignment horizontal="center"/>
    </xf>
    <xf numFmtId="0" fontId="115" fillId="0" borderId="0" xfId="2" applyFont="1"/>
    <xf numFmtId="2" fontId="25" fillId="0" borderId="0" xfId="5" applyNumberFormat="1" applyFont="1" applyAlignment="1">
      <alignment horizontal="center"/>
    </xf>
    <xf numFmtId="2" fontId="2" fillId="0" borderId="0" xfId="5" applyNumberFormat="1" applyAlignment="1">
      <alignment horizontal="center"/>
    </xf>
    <xf numFmtId="2" fontId="25" fillId="0" borderId="0" xfId="5" applyNumberFormat="1" applyFont="1"/>
    <xf numFmtId="2" fontId="2" fillId="0" borderId="0" xfId="5" applyNumberFormat="1"/>
    <xf numFmtId="0" fontId="2" fillId="0" borderId="0" xfId="5"/>
    <xf numFmtId="0" fontId="115" fillId="0" borderId="0" xfId="4" applyFont="1"/>
    <xf numFmtId="2" fontId="32" fillId="0" borderId="60" xfId="0" applyNumberFormat="1" applyFont="1" applyBorder="1" applyProtection="1">
      <protection hidden="1"/>
    </xf>
    <xf numFmtId="0" fontId="30" fillId="0" borderId="0" xfId="0" applyFont="1" applyAlignment="1">
      <alignment horizontal="center"/>
    </xf>
    <xf numFmtId="1" fontId="89" fillId="0" borderId="60" xfId="0" applyNumberFormat="1" applyFont="1" applyFill="1" applyBorder="1" applyAlignment="1" applyProtection="1">
      <alignment horizontal="right"/>
      <protection hidden="1"/>
    </xf>
    <xf numFmtId="1" fontId="89" fillId="0" borderId="60" xfId="0" applyNumberFormat="1" applyFont="1" applyFill="1" applyBorder="1" applyAlignment="1" applyProtection="1">
      <alignment horizontal="left"/>
      <protection hidden="1"/>
    </xf>
    <xf numFmtId="0" fontId="11" fillId="0" borderId="0" xfId="0" applyFont="1" applyBorder="1" applyAlignment="1" applyProtection="1">
      <alignment horizontal="left"/>
      <protection hidden="1"/>
    </xf>
    <xf numFmtId="0" fontId="65" fillId="6" borderId="16" xfId="0" applyFont="1" applyFill="1" applyBorder="1" applyAlignment="1" applyProtection="1">
      <alignment horizontal="center"/>
      <protection hidden="1"/>
    </xf>
    <xf numFmtId="0" fontId="63" fillId="6" borderId="16" xfId="0" applyFont="1" applyFill="1" applyBorder="1" applyAlignment="1" applyProtection="1">
      <alignment horizontal="center"/>
      <protection hidden="1"/>
    </xf>
    <xf numFmtId="0" fontId="64" fillId="6" borderId="16" xfId="0" applyFont="1" applyFill="1" applyBorder="1" applyAlignment="1" applyProtection="1">
      <alignment horizontal="center"/>
      <protection hidden="1"/>
    </xf>
    <xf numFmtId="0" fontId="11" fillId="0" borderId="27" xfId="0" applyFont="1" applyBorder="1" applyProtection="1">
      <protection hidden="1"/>
    </xf>
    <xf numFmtId="9" fontId="91" fillId="0" borderId="0" xfId="0" applyNumberFormat="1" applyFont="1" applyBorder="1" applyAlignment="1" applyProtection="1">
      <alignment horizontal="center" vertical="center"/>
      <protection hidden="1"/>
    </xf>
    <xf numFmtId="0" fontId="77" fillId="0" borderId="0" xfId="0" applyFont="1" applyProtection="1"/>
    <xf numFmtId="1" fontId="0" fillId="0" borderId="0" xfId="0" applyNumberFormat="1" applyAlignment="1">
      <alignment horizontal="right"/>
    </xf>
    <xf numFmtId="0" fontId="83" fillId="0" borderId="0" xfId="0" applyFont="1" applyAlignment="1" applyProtection="1">
      <alignment horizontal="left"/>
      <protection hidden="1"/>
    </xf>
    <xf numFmtId="0" fontId="0" fillId="0" borderId="27" xfId="0" applyBorder="1" applyAlignment="1">
      <alignment horizontal="center"/>
    </xf>
    <xf numFmtId="1" fontId="9" fillId="6" borderId="1" xfId="0" applyNumberFormat="1" applyFont="1" applyFill="1" applyBorder="1" applyAlignment="1" applyProtection="1">
      <alignment horizontal="center"/>
      <protection hidden="1"/>
    </xf>
    <xf numFmtId="0" fontId="0" fillId="0" borderId="59" xfId="0" applyBorder="1" applyProtection="1">
      <protection hidden="1"/>
    </xf>
    <xf numFmtId="2" fontId="32" fillId="0" borderId="0" xfId="0" applyNumberFormat="1" applyFont="1" applyBorder="1" applyProtection="1">
      <protection hidden="1"/>
    </xf>
    <xf numFmtId="2" fontId="10" fillId="0" borderId="22" xfId="0" applyNumberFormat="1" applyFont="1" applyBorder="1" applyProtection="1">
      <protection hidden="1"/>
    </xf>
    <xf numFmtId="0" fontId="11" fillId="0" borderId="1" xfId="0" applyFont="1" applyBorder="1" applyAlignment="1" applyProtection="1">
      <alignment horizontal="center" textRotation="90" wrapText="1"/>
      <protection hidden="1"/>
    </xf>
    <xf numFmtId="0" fontId="11" fillId="0" borderId="16" xfId="0" applyFont="1" applyBorder="1" applyAlignment="1" applyProtection="1">
      <alignment horizontal="center" textRotation="90" wrapText="1"/>
      <protection hidden="1"/>
    </xf>
    <xf numFmtId="0" fontId="11" fillId="0" borderId="6" xfId="0" applyFont="1" applyBorder="1"/>
    <xf numFmtId="0" fontId="11" fillId="0" borderId="1" xfId="0" applyFont="1" applyBorder="1"/>
    <xf numFmtId="0" fontId="117" fillId="0" borderId="1" xfId="0" applyFont="1" applyBorder="1"/>
    <xf numFmtId="0" fontId="118" fillId="0" borderId="1" xfId="0" applyFont="1" applyBorder="1"/>
    <xf numFmtId="0" fontId="119" fillId="0" borderId="13" xfId="0" applyFont="1" applyFill="1" applyBorder="1" applyProtection="1">
      <protection hidden="1"/>
    </xf>
    <xf numFmtId="0" fontId="119" fillId="0" borderId="15" xfId="0" applyFont="1" applyFill="1" applyBorder="1" applyProtection="1">
      <protection hidden="1"/>
    </xf>
    <xf numFmtId="0" fontId="119" fillId="0" borderId="18" xfId="0" applyFont="1" applyFill="1" applyBorder="1" applyProtection="1">
      <protection hidden="1"/>
    </xf>
    <xf numFmtId="0" fontId="120" fillId="0" borderId="13" xfId="0" applyFont="1" applyBorder="1" applyProtection="1">
      <protection hidden="1"/>
    </xf>
    <xf numFmtId="0" fontId="120" fillId="0" borderId="15" xfId="0" applyFont="1" applyBorder="1" applyProtection="1">
      <protection hidden="1"/>
    </xf>
    <xf numFmtId="0" fontId="120" fillId="0" borderId="18" xfId="0" applyFont="1" applyBorder="1" applyProtection="1">
      <protection hidden="1"/>
    </xf>
    <xf numFmtId="0" fontId="10" fillId="0" borderId="25" xfId="0" applyFont="1" applyBorder="1" applyAlignment="1" applyProtection="1">
      <alignment horizontal="center" textRotation="90" wrapText="1"/>
      <protection hidden="1"/>
    </xf>
    <xf numFmtId="0" fontId="10" fillId="0" borderId="26" xfId="0" applyFont="1" applyBorder="1" applyAlignment="1" applyProtection="1">
      <alignment horizontal="center" textRotation="90" wrapText="1"/>
      <protection hidden="1"/>
    </xf>
    <xf numFmtId="0" fontId="10" fillId="0" borderId="47" xfId="0" applyFont="1" applyBorder="1" applyAlignment="1" applyProtection="1">
      <alignment horizontal="center" textRotation="90" wrapText="1"/>
      <protection hidden="1"/>
    </xf>
    <xf numFmtId="0" fontId="1" fillId="14" borderId="0" xfId="5" applyFont="1" applyFill="1"/>
    <xf numFmtId="168" fontId="1" fillId="14" borderId="0" xfId="5" applyNumberFormat="1" applyFont="1" applyFill="1"/>
    <xf numFmtId="0" fontId="1" fillId="0" borderId="0" xfId="5" applyFont="1"/>
    <xf numFmtId="0" fontId="2" fillId="14" borderId="0" xfId="5" applyFill="1"/>
    <xf numFmtId="0" fontId="2" fillId="15" borderId="0" xfId="5" applyFill="1"/>
    <xf numFmtId="0" fontId="2" fillId="0" borderId="0" xfId="5" applyAlignment="1">
      <alignment horizontal="center"/>
    </xf>
    <xf numFmtId="0" fontId="1" fillId="16" borderId="0" xfId="5" applyFont="1" applyFill="1" applyAlignment="1">
      <alignment horizontal="center"/>
    </xf>
    <xf numFmtId="0" fontId="1" fillId="17" borderId="0" xfId="5" applyFont="1" applyFill="1"/>
    <xf numFmtId="0" fontId="2" fillId="17" borderId="0" xfId="5" applyFill="1"/>
    <xf numFmtId="0" fontId="122" fillId="0" borderId="0" xfId="0" applyFont="1"/>
    <xf numFmtId="2" fontId="2" fillId="14" borderId="0" xfId="5" applyNumberFormat="1" applyFill="1"/>
    <xf numFmtId="0" fontId="2" fillId="0" borderId="0" xfId="0" applyFont="1"/>
    <xf numFmtId="0" fontId="2" fillId="17" borderId="0" xfId="0" applyFont="1" applyFill="1" applyAlignment="1">
      <alignment horizontal="left"/>
    </xf>
    <xf numFmtId="0" fontId="19" fillId="0" borderId="0" xfId="0" applyFont="1" applyBorder="1" applyProtection="1">
      <protection hidden="1"/>
    </xf>
    <xf numFmtId="166" fontId="24" fillId="0" borderId="0" xfId="0" applyNumberFormat="1" applyFont="1" applyBorder="1" applyProtection="1">
      <protection hidden="1"/>
    </xf>
    <xf numFmtId="0" fontId="95" fillId="0" borderId="4" xfId="0" applyFont="1" applyFill="1" applyBorder="1" applyAlignment="1" applyProtection="1">
      <alignment horizontal="center"/>
      <protection hidden="1"/>
    </xf>
    <xf numFmtId="0" fontId="95" fillId="0" borderId="7" xfId="0" applyFont="1" applyFill="1" applyBorder="1" applyAlignment="1" applyProtection="1">
      <alignment horizontal="center"/>
      <protection hidden="1"/>
    </xf>
    <xf numFmtId="0" fontId="95" fillId="0" borderId="9" xfId="0" applyFont="1" applyFill="1" applyBorder="1" applyAlignment="1" applyProtection="1">
      <alignment horizontal="center"/>
      <protection hidden="1"/>
    </xf>
    <xf numFmtId="0" fontId="124" fillId="0" borderId="0" xfId="0" applyFont="1" applyAlignment="1">
      <alignment vertical="center" wrapText="1"/>
    </xf>
    <xf numFmtId="0" fontId="125" fillId="0" borderId="0" xfId="0" applyFont="1" applyAlignment="1">
      <alignment horizontal="right" vertical="center" wrapText="1"/>
    </xf>
    <xf numFmtId="0" fontId="124" fillId="0" borderId="0" xfId="0" applyFont="1" applyAlignment="1">
      <alignment horizontal="left" vertical="center" wrapText="1"/>
    </xf>
    <xf numFmtId="0" fontId="0" fillId="6" borderId="0" xfId="0" applyFill="1"/>
    <xf numFmtId="0" fontId="123" fillId="6" borderId="0" xfId="0" applyFont="1" applyFill="1" applyAlignment="1">
      <alignment vertical="center" wrapText="1"/>
    </xf>
    <xf numFmtId="0" fontId="124" fillId="6" borderId="0" xfId="0" applyFont="1" applyFill="1" applyAlignment="1">
      <alignment vertical="center" wrapText="1"/>
    </xf>
    <xf numFmtId="0" fontId="123" fillId="6" borderId="0" xfId="0" applyFont="1" applyFill="1" applyAlignment="1">
      <alignment horizontal="center" vertical="center" wrapText="1"/>
    </xf>
    <xf numFmtId="14" fontId="125" fillId="6" borderId="0" xfId="0" applyNumberFormat="1" applyFont="1" applyFill="1" applyAlignment="1">
      <alignment vertical="center" wrapText="1"/>
    </xf>
    <xf numFmtId="0" fontId="125" fillId="6" borderId="0" xfId="0" applyFont="1" applyFill="1" applyAlignment="1">
      <alignment horizontal="right" vertical="center" wrapText="1"/>
    </xf>
    <xf numFmtId="0" fontId="124" fillId="6" borderId="0" xfId="0" applyFont="1" applyFill="1" applyAlignment="1">
      <alignment horizontal="center" vertical="center" wrapText="1"/>
    </xf>
    <xf numFmtId="0" fontId="0" fillId="6" borderId="0" xfId="0" applyFill="1" applyAlignment="1">
      <alignment vertical="top"/>
    </xf>
    <xf numFmtId="0" fontId="126" fillId="6" borderId="0" xfId="0" applyFont="1" applyFill="1" applyAlignment="1">
      <alignment horizontal="right" vertical="center"/>
    </xf>
    <xf numFmtId="0" fontId="126" fillId="6" borderId="0" xfId="0" applyFont="1" applyFill="1" applyAlignment="1">
      <alignment horizontal="center" vertical="center"/>
    </xf>
    <xf numFmtId="0" fontId="92" fillId="6" borderId="0" xfId="0" applyFont="1" applyFill="1" applyAlignment="1">
      <alignment horizontal="center" vertical="top"/>
    </xf>
    <xf numFmtId="0" fontId="92" fillId="6" borderId="0" xfId="0" applyFont="1" applyFill="1"/>
    <xf numFmtId="0" fontId="92" fillId="6" borderId="0" xfId="0" applyFont="1" applyFill="1" applyAlignment="1">
      <alignment horizontal="center" vertical="top" wrapText="1"/>
    </xf>
    <xf numFmtId="0" fontId="92" fillId="6" borderId="0" xfId="0" applyFont="1" applyFill="1" applyAlignment="1">
      <alignment horizontal="left"/>
    </xf>
    <xf numFmtId="0" fontId="64" fillId="18" borderId="16" xfId="0" applyFont="1" applyFill="1" applyBorder="1" applyAlignment="1" applyProtection="1">
      <alignment horizontal="center"/>
      <protection hidden="1"/>
    </xf>
    <xf numFmtId="0" fontId="65" fillId="18" borderId="16" xfId="0" applyFont="1" applyFill="1" applyBorder="1" applyAlignment="1" applyProtection="1">
      <alignment horizontal="center"/>
      <protection hidden="1"/>
    </xf>
    <xf numFmtId="0" fontId="124" fillId="6" borderId="0" xfId="0" applyFont="1" applyFill="1" applyAlignment="1">
      <alignment horizontal="left" vertical="center" wrapText="1"/>
    </xf>
    <xf numFmtId="0" fontId="123" fillId="6" borderId="0" xfId="0" applyFont="1" applyFill="1" applyAlignment="1">
      <alignment horizontal="right" vertical="center" wrapText="1"/>
    </xf>
    <xf numFmtId="0" fontId="101" fillId="7" borderId="2" xfId="0" applyFont="1" applyFill="1" applyBorder="1" applyAlignment="1" applyProtection="1">
      <protection locked="0"/>
    </xf>
    <xf numFmtId="0" fontId="123" fillId="6" borderId="0" xfId="0" applyFont="1" applyFill="1"/>
    <xf numFmtId="0" fontId="123" fillId="6" borderId="60" xfId="0" applyFont="1" applyFill="1" applyBorder="1"/>
    <xf numFmtId="49" fontId="9" fillId="7" borderId="1" xfId="0" applyNumberFormat="1" applyFont="1" applyFill="1" applyBorder="1" applyAlignment="1" applyProtection="1">
      <alignment horizontal="center"/>
      <protection locked="0"/>
    </xf>
    <xf numFmtId="0" fontId="132" fillId="7" borderId="1" xfId="6" applyFont="1" applyFill="1" applyBorder="1" applyAlignment="1" applyProtection="1">
      <alignment horizontal="left"/>
      <protection locked="0"/>
    </xf>
    <xf numFmtId="0" fontId="128" fillId="0" borderId="1" xfId="0" applyFont="1" applyBorder="1" applyAlignment="1" applyProtection="1">
      <alignment horizontal="center"/>
      <protection locked="0"/>
    </xf>
    <xf numFmtId="0" fontId="133" fillId="6" borderId="0" xfId="0" applyFont="1" applyFill="1" applyAlignment="1">
      <alignment horizontal="right"/>
    </xf>
    <xf numFmtId="49" fontId="133" fillId="6" borderId="60" xfId="0" applyNumberFormat="1" applyFont="1" applyFill="1" applyBorder="1" applyAlignment="1">
      <alignment horizontal="center" vertical="center" wrapText="1"/>
    </xf>
    <xf numFmtId="14" fontId="133" fillId="6" borderId="0" xfId="0" applyNumberFormat="1" applyFont="1" applyFill="1" applyAlignment="1">
      <alignment horizontal="right" vertical="center"/>
    </xf>
    <xf numFmtId="0" fontId="124" fillId="6" borderId="0" xfId="0" applyFont="1" applyFill="1" applyAlignment="1">
      <alignment horizontal="left"/>
    </xf>
    <xf numFmtId="0" fontId="124" fillId="6" borderId="0" xfId="0" applyFont="1" applyFill="1" applyAlignment="1">
      <alignment horizontal="center"/>
    </xf>
    <xf numFmtId="14" fontId="125" fillId="6" borderId="0" xfId="0" applyNumberFormat="1" applyFont="1" applyFill="1" applyAlignment="1">
      <alignment horizontal="center" vertical="center"/>
    </xf>
    <xf numFmtId="165" fontId="75" fillId="6" borderId="1" xfId="0" applyNumberFormat="1" applyFont="1" applyFill="1" applyBorder="1" applyAlignment="1" applyProtection="1">
      <alignment horizontal="center"/>
      <protection hidden="1"/>
    </xf>
    <xf numFmtId="0" fontId="86" fillId="0" borderId="0" xfId="0" applyFont="1" applyFill="1" applyBorder="1" applyAlignment="1" applyProtection="1">
      <alignment horizontal="left"/>
      <protection hidden="1"/>
    </xf>
    <xf numFmtId="0" fontId="0" fillId="0" borderId="55" xfId="0" applyBorder="1"/>
    <xf numFmtId="0" fontId="0" fillId="0" borderId="12" xfId="0" applyBorder="1"/>
    <xf numFmtId="0" fontId="0" fillId="0" borderId="2" xfId="0" applyBorder="1"/>
    <xf numFmtId="0" fontId="0" fillId="0" borderId="17" xfId="0" applyBorder="1"/>
    <xf numFmtId="0" fontId="39" fillId="0" borderId="17" xfId="0" applyFont="1" applyBorder="1" applyAlignment="1">
      <alignment horizontal="center"/>
    </xf>
    <xf numFmtId="0" fontId="0" fillId="0" borderId="12" xfId="0" applyFill="1" applyBorder="1" applyAlignment="1" applyProtection="1">
      <alignment horizontal="center"/>
      <protection hidden="1"/>
    </xf>
    <xf numFmtId="0" fontId="0" fillId="0" borderId="2" xfId="0" applyFill="1" applyBorder="1" applyAlignment="1" applyProtection="1">
      <alignment horizontal="center"/>
      <protection hidden="1"/>
    </xf>
    <xf numFmtId="0" fontId="0" fillId="0" borderId="17" xfId="0" applyFill="1" applyBorder="1" applyAlignment="1" applyProtection="1">
      <alignment horizontal="center"/>
      <protection hidden="1"/>
    </xf>
    <xf numFmtId="0" fontId="10" fillId="7" borderId="73" xfId="0" applyFont="1" applyFill="1" applyBorder="1" applyProtection="1">
      <protection locked="0"/>
    </xf>
    <xf numFmtId="0" fontId="10" fillId="7" borderId="72" xfId="0" applyFont="1" applyFill="1" applyBorder="1" applyProtection="1">
      <protection locked="0"/>
    </xf>
    <xf numFmtId="0" fontId="10" fillId="7" borderId="74" xfId="0" applyFont="1" applyFill="1" applyBorder="1" applyProtection="1">
      <protection locked="0"/>
    </xf>
    <xf numFmtId="0" fontId="0" fillId="0" borderId="58" xfId="0" applyBorder="1"/>
    <xf numFmtId="0" fontId="0" fillId="0" borderId="56" xfId="0" applyBorder="1"/>
    <xf numFmtId="0" fontId="0" fillId="0" borderId="64" xfId="0" applyBorder="1"/>
    <xf numFmtId="0" fontId="0" fillId="0" borderId="52" xfId="0" applyBorder="1"/>
    <xf numFmtId="0" fontId="0" fillId="0" borderId="6" xfId="0" applyBorder="1" applyAlignment="1">
      <alignment horizontal="center"/>
    </xf>
    <xf numFmtId="0" fontId="0" fillId="0" borderId="14" xfId="0" applyBorder="1" applyAlignment="1">
      <alignment horizontal="center"/>
    </xf>
    <xf numFmtId="0" fontId="0" fillId="0" borderId="1" xfId="0" applyBorder="1" applyAlignment="1">
      <alignment horizontal="center"/>
    </xf>
    <xf numFmtId="0" fontId="0" fillId="0" borderId="16" xfId="0" applyBorder="1" applyAlignment="1">
      <alignment horizontal="center"/>
    </xf>
    <xf numFmtId="0" fontId="0" fillId="0" borderId="11" xfId="0" applyBorder="1" applyAlignment="1">
      <alignment horizontal="center"/>
    </xf>
    <xf numFmtId="0" fontId="0" fillId="0" borderId="19" xfId="0" applyBorder="1" applyAlignment="1">
      <alignment horizontal="center"/>
    </xf>
    <xf numFmtId="0" fontId="39" fillId="0" borderId="58" xfId="0" applyFont="1" applyBorder="1" applyAlignment="1">
      <alignment horizontal="center"/>
    </xf>
    <xf numFmtId="0" fontId="39" fillId="0" borderId="56" xfId="0" applyFont="1" applyBorder="1" applyAlignment="1">
      <alignment horizontal="center"/>
    </xf>
    <xf numFmtId="0" fontId="39" fillId="0" borderId="16" xfId="0" applyFont="1" applyBorder="1" applyAlignment="1">
      <alignment horizontal="center"/>
    </xf>
    <xf numFmtId="0" fontId="10" fillId="0" borderId="18" xfId="0" applyFont="1" applyBorder="1" applyAlignment="1">
      <alignment horizontal="center"/>
    </xf>
    <xf numFmtId="0" fontId="10" fillId="0" borderId="17" xfId="0" applyFont="1" applyBorder="1" applyAlignment="1"/>
    <xf numFmtId="0" fontId="10" fillId="0" borderId="18" xfId="0" applyFont="1" applyBorder="1" applyAlignment="1">
      <alignment horizontal="center" textRotation="90" wrapText="1"/>
    </xf>
    <xf numFmtId="0" fontId="10" fillId="0" borderId="11" xfId="0" applyFont="1" applyBorder="1" applyAlignment="1">
      <alignment horizontal="center" textRotation="90" wrapText="1"/>
    </xf>
    <xf numFmtId="0" fontId="10" fillId="0" borderId="19" xfId="0" applyFont="1" applyBorder="1" applyAlignment="1">
      <alignment horizontal="center" textRotation="90" wrapText="1"/>
    </xf>
    <xf numFmtId="0" fontId="10" fillId="0" borderId="9" xfId="0" applyFont="1" applyFill="1" applyBorder="1" applyAlignment="1" applyProtection="1">
      <alignment horizontal="center"/>
      <protection hidden="1"/>
    </xf>
    <xf numFmtId="0" fontId="10" fillId="0" borderId="20" xfId="0" applyFont="1" applyBorder="1" applyAlignment="1" applyProtection="1">
      <alignment horizontal="center"/>
      <protection hidden="1"/>
    </xf>
    <xf numFmtId="0" fontId="10" fillId="0" borderId="19" xfId="0" applyFont="1" applyBorder="1" applyAlignment="1" applyProtection="1">
      <alignment horizontal="center"/>
      <protection hidden="1"/>
    </xf>
    <xf numFmtId="0" fontId="14" fillId="0" borderId="11" xfId="0" applyFont="1" applyBorder="1" applyAlignment="1" applyProtection="1">
      <alignment horizontal="center"/>
      <protection hidden="1"/>
    </xf>
    <xf numFmtId="0" fontId="10" fillId="0" borderId="9" xfId="0" applyFont="1" applyBorder="1" applyAlignment="1" applyProtection="1">
      <alignment horizontal="center"/>
      <protection hidden="1"/>
    </xf>
    <xf numFmtId="0" fontId="10" fillId="0" borderId="10" xfId="0" applyFont="1" applyBorder="1" applyAlignment="1" applyProtection="1">
      <alignment horizontal="center"/>
      <protection hidden="1"/>
    </xf>
    <xf numFmtId="2" fontId="10" fillId="0" borderId="6" xfId="0" applyNumberFormat="1" applyFont="1" applyBorder="1"/>
    <xf numFmtId="2" fontId="10" fillId="0" borderId="1" xfId="0" applyNumberFormat="1" applyFont="1" applyBorder="1"/>
    <xf numFmtId="2" fontId="10" fillId="0" borderId="11" xfId="0" applyNumberFormat="1" applyFont="1" applyBorder="1"/>
    <xf numFmtId="2" fontId="0" fillId="0" borderId="27" xfId="0" applyNumberFormat="1" applyBorder="1"/>
    <xf numFmtId="2" fontId="0" fillId="0" borderId="0" xfId="0" applyNumberFormat="1" applyBorder="1"/>
    <xf numFmtId="1" fontId="8" fillId="0" borderId="0" xfId="0" applyNumberFormat="1" applyFont="1" applyBorder="1" applyProtection="1">
      <protection hidden="1"/>
    </xf>
    <xf numFmtId="166" fontId="69" fillId="0" borderId="0" xfId="0" applyNumberFormat="1" applyFont="1" applyBorder="1" applyProtection="1">
      <protection hidden="1"/>
    </xf>
    <xf numFmtId="2" fontId="0" fillId="0" borderId="0" xfId="0" applyNumberFormat="1" applyProtection="1">
      <protection hidden="1"/>
    </xf>
    <xf numFmtId="0" fontId="36" fillId="0" borderId="0" xfId="0" applyFont="1" applyProtection="1">
      <protection hidden="1"/>
    </xf>
    <xf numFmtId="0" fontId="19" fillId="0" borderId="0" xfId="0" applyFont="1" applyProtection="1">
      <protection hidden="1"/>
    </xf>
    <xf numFmtId="49" fontId="133" fillId="6" borderId="60" xfId="0" applyNumberFormat="1" applyFont="1" applyFill="1" applyBorder="1" applyAlignment="1" applyProtection="1">
      <alignment horizontal="center" vertical="center" wrapText="1"/>
      <protection hidden="1"/>
    </xf>
    <xf numFmtId="0" fontId="134" fillId="0" borderId="0" xfId="0" applyFont="1" applyFill="1" applyBorder="1" applyAlignment="1" applyProtection="1">
      <alignment horizontal="left"/>
    </xf>
    <xf numFmtId="0" fontId="48" fillId="0" borderId="31" xfId="0" applyFont="1" applyBorder="1" applyAlignment="1">
      <alignment horizontal="left" vertical="center" wrapText="1"/>
    </xf>
    <xf numFmtId="0" fontId="0" fillId="0" borderId="0" xfId="0" applyAlignment="1">
      <alignment horizontal="left" vertical="top" wrapText="1"/>
    </xf>
    <xf numFmtId="0" fontId="48" fillId="0" borderId="31" xfId="0" applyFont="1" applyBorder="1" applyAlignment="1">
      <alignment horizontal="left" vertical="center" wrapText="1"/>
    </xf>
    <xf numFmtId="0" fontId="41" fillId="0" borderId="31" xfId="0" applyFont="1" applyBorder="1" applyAlignment="1">
      <alignment wrapText="1"/>
    </xf>
    <xf numFmtId="0" fontId="41" fillId="0" borderId="31" xfId="0" applyFont="1" applyBorder="1" applyAlignment="1"/>
    <xf numFmtId="0" fontId="102" fillId="0" borderId="31" xfId="0" applyFont="1" applyBorder="1" applyAlignment="1">
      <alignment vertical="top" wrapText="1"/>
    </xf>
    <xf numFmtId="0" fontId="36" fillId="0" borderId="31" xfId="0" applyFont="1" applyBorder="1" applyAlignment="1">
      <alignment vertical="top"/>
    </xf>
    <xf numFmtId="0" fontId="4" fillId="0" borderId="0" xfId="0" applyFont="1" applyAlignment="1">
      <alignment horizontal="left"/>
    </xf>
    <xf numFmtId="14" fontId="80" fillId="6" borderId="1" xfId="0" applyNumberFormat="1" applyFont="1" applyFill="1" applyBorder="1" applyAlignment="1" applyProtection="1">
      <alignment horizontal="left"/>
      <protection hidden="1"/>
    </xf>
    <xf numFmtId="0" fontId="80" fillId="6" borderId="1" xfId="0" applyFont="1" applyFill="1" applyBorder="1" applyAlignment="1" applyProtection="1">
      <alignment horizontal="left"/>
      <protection hidden="1"/>
    </xf>
    <xf numFmtId="0" fontId="30" fillId="0" borderId="0" xfId="0" applyFont="1" applyAlignment="1">
      <alignment horizontal="center"/>
    </xf>
    <xf numFmtId="0" fontId="127" fillId="0" borderId="0" xfId="6" applyAlignment="1">
      <alignment horizontal="left"/>
    </xf>
    <xf numFmtId="0" fontId="127" fillId="0" borderId="31" xfId="6" applyBorder="1" applyAlignment="1" applyProtection="1">
      <alignment horizontal="left" vertical="center"/>
      <protection hidden="1"/>
    </xf>
    <xf numFmtId="0" fontId="127" fillId="0" borderId="0" xfId="6" applyAlignment="1" applyProtection="1">
      <alignment horizontal="left" vertical="center"/>
      <protection hidden="1"/>
    </xf>
    <xf numFmtId="0" fontId="127" fillId="0" borderId="0" xfId="6" applyBorder="1" applyAlignment="1" applyProtection="1">
      <alignment horizontal="left"/>
      <protection hidden="1"/>
    </xf>
    <xf numFmtId="0" fontId="47" fillId="8" borderId="0" xfId="0" applyFont="1" applyFill="1" applyBorder="1" applyAlignment="1">
      <alignment horizontal="left" vertical="center" wrapText="1"/>
    </xf>
    <xf numFmtId="0" fontId="47" fillId="8" borderId="0" xfId="0" applyFont="1" applyFill="1" applyBorder="1" applyAlignment="1" applyProtection="1">
      <alignment horizontal="left" vertical="center" wrapText="1"/>
    </xf>
    <xf numFmtId="0" fontId="123" fillId="6" borderId="0" xfId="0" applyFont="1" applyFill="1" applyAlignment="1">
      <alignment horizontal="left" vertical="top" wrapText="1"/>
    </xf>
    <xf numFmtId="0" fontId="0" fillId="0" borderId="0" xfId="0" applyAlignment="1">
      <alignment horizontal="left" vertical="top" wrapText="1"/>
    </xf>
    <xf numFmtId="14" fontId="125" fillId="6" borderId="0" xfId="0" applyNumberFormat="1" applyFont="1" applyFill="1" applyAlignment="1">
      <alignment horizontal="center" vertical="center"/>
    </xf>
    <xf numFmtId="2" fontId="126" fillId="6" borderId="0" xfId="0" applyNumberFormat="1" applyFont="1" applyFill="1" applyAlignment="1">
      <alignment horizontal="right" vertical="center"/>
    </xf>
    <xf numFmtId="0" fontId="124" fillId="6" borderId="0" xfId="0" applyFont="1" applyFill="1" applyAlignment="1">
      <alignment horizontal="left" vertical="center" wrapText="1"/>
    </xf>
    <xf numFmtId="0" fontId="129" fillId="6" borderId="60" xfId="0" applyFont="1" applyFill="1" applyBorder="1" applyAlignment="1" applyProtection="1">
      <alignment horizontal="center"/>
      <protection hidden="1"/>
    </xf>
    <xf numFmtId="0" fontId="123" fillId="6" borderId="0" xfId="0" applyFont="1" applyFill="1" applyAlignment="1">
      <alignment horizontal="left" vertical="top"/>
    </xf>
    <xf numFmtId="0" fontId="123" fillId="6" borderId="0" xfId="0" applyFont="1" applyFill="1" applyAlignment="1">
      <alignment horizontal="right" vertical="center" wrapText="1"/>
    </xf>
    <xf numFmtId="0" fontId="124" fillId="6" borderId="0" xfId="0" applyFont="1" applyFill="1" applyAlignment="1">
      <alignment horizontal="center"/>
    </xf>
    <xf numFmtId="167" fontId="4" fillId="0" borderId="0" xfId="0" applyNumberFormat="1" applyFont="1" applyBorder="1" applyAlignment="1">
      <alignment horizontal="center"/>
    </xf>
    <xf numFmtId="0" fontId="10" fillId="0" borderId="6" xfId="0" applyFont="1" applyBorder="1" applyAlignment="1" applyProtection="1">
      <alignment horizontal="center" vertical="center" textRotation="90" wrapText="1"/>
      <protection hidden="1"/>
    </xf>
    <xf numFmtId="0" fontId="10" fillId="0" borderId="54" xfId="0" applyFont="1" applyBorder="1" applyAlignment="1" applyProtection="1">
      <alignment horizontal="center" vertical="center" textRotation="90" wrapText="1"/>
      <protection hidden="1"/>
    </xf>
    <xf numFmtId="0" fontId="10" fillId="0" borderId="14" xfId="0" applyFont="1" applyBorder="1" applyAlignment="1" applyProtection="1">
      <alignment horizontal="center" vertical="center" textRotation="90" wrapText="1"/>
      <protection hidden="1"/>
    </xf>
    <xf numFmtId="0" fontId="10" fillId="0" borderId="30" xfId="0" applyFont="1" applyBorder="1" applyAlignment="1" applyProtection="1">
      <alignment horizontal="center" vertical="center" textRotation="90" wrapText="1"/>
      <protection hidden="1"/>
    </xf>
    <xf numFmtId="0" fontId="40" fillId="0" borderId="33" xfId="0" applyFont="1" applyBorder="1" applyAlignment="1" applyProtection="1">
      <alignment horizontal="center" vertical="center" wrapText="1"/>
      <protection hidden="1"/>
    </xf>
    <xf numFmtId="0" fontId="11" fillId="0" borderId="34" xfId="0" applyFont="1" applyBorder="1" applyAlignment="1" applyProtection="1">
      <alignment horizontal="center" vertical="center" wrapText="1"/>
      <protection hidden="1"/>
    </xf>
    <xf numFmtId="0" fontId="11" fillId="0" borderId="35" xfId="0" applyFont="1" applyBorder="1" applyAlignment="1" applyProtection="1">
      <alignment horizontal="center" vertical="center" wrapText="1"/>
      <protection hidden="1"/>
    </xf>
    <xf numFmtId="0" fontId="10" fillId="0" borderId="13" xfId="0" applyFont="1" applyBorder="1" applyAlignment="1" applyProtection="1">
      <alignment horizontal="center" vertical="center" textRotation="90" wrapText="1"/>
      <protection hidden="1"/>
    </xf>
    <xf numFmtId="0" fontId="10" fillId="0" borderId="29" xfId="0" applyFont="1" applyBorder="1" applyAlignment="1" applyProtection="1">
      <alignment horizontal="center" vertical="center" textRotation="90" wrapText="1"/>
      <protection hidden="1"/>
    </xf>
    <xf numFmtId="0" fontId="10" fillId="0" borderId="4" xfId="0" applyFont="1" applyBorder="1" applyAlignment="1" applyProtection="1">
      <alignment horizontal="center" vertical="center" textRotation="90" wrapText="1"/>
      <protection hidden="1"/>
    </xf>
    <xf numFmtId="0" fontId="10" fillId="0" borderId="53" xfId="0" applyFont="1" applyBorder="1" applyAlignment="1" applyProtection="1">
      <alignment horizontal="center" vertical="center" textRotation="90" wrapText="1"/>
      <protection hidden="1"/>
    </xf>
    <xf numFmtId="0" fontId="10" fillId="0" borderId="40" xfId="0" applyFont="1" applyBorder="1" applyAlignment="1">
      <alignment horizontal="center" vertical="center" wrapText="1"/>
    </xf>
    <xf numFmtId="0" fontId="10" fillId="0" borderId="46" xfId="0" applyFont="1" applyBorder="1" applyAlignment="1">
      <alignment horizontal="center" vertical="center" wrapText="1"/>
    </xf>
    <xf numFmtId="0" fontId="5" fillId="0" borderId="40" xfId="0" applyFont="1" applyBorder="1" applyAlignment="1">
      <alignment horizontal="left" vertical="center" wrapText="1"/>
    </xf>
    <xf numFmtId="0" fontId="5" fillId="0" borderId="42" xfId="0" applyFont="1" applyBorder="1" applyAlignment="1">
      <alignment horizontal="left" vertical="center" wrapText="1"/>
    </xf>
    <xf numFmtId="0" fontId="5" fillId="0" borderId="41" xfId="0" applyFont="1" applyBorder="1" applyAlignment="1">
      <alignment horizontal="left" vertical="center" wrapText="1"/>
    </xf>
    <xf numFmtId="0" fontId="10" fillId="0" borderId="48" xfId="0" applyFont="1" applyBorder="1" applyAlignment="1">
      <alignment horizontal="center" vertical="center" wrapText="1"/>
    </xf>
    <xf numFmtId="0" fontId="0" fillId="0" borderId="0" xfId="0" applyBorder="1" applyAlignment="1">
      <alignment horizontal="center" vertical="center" wrapText="1"/>
    </xf>
    <xf numFmtId="0" fontId="0" fillId="0" borderId="38" xfId="0" applyBorder="1" applyAlignment="1">
      <alignment horizontal="center" vertical="center" wrapText="1"/>
    </xf>
    <xf numFmtId="0" fontId="0" fillId="0" borderId="28" xfId="0" applyBorder="1" applyAlignment="1">
      <alignment horizontal="center" vertical="center" wrapText="1"/>
    </xf>
    <xf numFmtId="0" fontId="10" fillId="0" borderId="47" xfId="0" applyFont="1" applyBorder="1" applyAlignment="1">
      <alignment horizontal="center" vertical="center" wrapText="1"/>
    </xf>
    <xf numFmtId="0" fontId="0" fillId="0" borderId="23" xfId="0" applyBorder="1" applyAlignment="1">
      <alignment horizontal="center" vertical="center" wrapText="1"/>
    </xf>
    <xf numFmtId="0" fontId="11" fillId="0" borderId="57" xfId="0" applyFont="1" applyBorder="1" applyAlignment="1">
      <alignment horizontal="center" textRotation="90" wrapText="1"/>
    </xf>
    <xf numFmtId="0" fontId="11" fillId="0" borderId="43" xfId="0" applyFont="1" applyBorder="1" applyAlignment="1">
      <alignment horizontal="center" textRotation="90" wrapText="1"/>
    </xf>
    <xf numFmtId="0" fontId="11" fillId="0" borderId="32" xfId="0" applyFont="1" applyBorder="1" applyAlignment="1">
      <alignment horizontal="center" textRotation="90" wrapText="1"/>
    </xf>
    <xf numFmtId="0" fontId="11" fillId="0" borderId="23" xfId="0" applyFont="1" applyBorder="1" applyAlignment="1">
      <alignment horizontal="center" textRotation="90" wrapText="1"/>
    </xf>
    <xf numFmtId="14" fontId="63" fillId="0" borderId="60" xfId="0" applyNumberFormat="1" applyFont="1" applyBorder="1" applyAlignment="1" applyProtection="1">
      <alignment horizontal="center"/>
      <protection hidden="1"/>
    </xf>
    <xf numFmtId="0" fontId="4" fillId="0" borderId="0" xfId="0" applyFont="1" applyAlignment="1" applyProtection="1">
      <alignment horizontal="left"/>
      <protection hidden="1"/>
    </xf>
    <xf numFmtId="0" fontId="59" fillId="0" borderId="0" xfId="0" applyFont="1" applyBorder="1" applyAlignment="1" applyProtection="1">
      <alignment horizontal="left"/>
      <protection hidden="1"/>
    </xf>
    <xf numFmtId="0" fontId="5" fillId="0" borderId="0" xfId="0" applyFont="1" applyAlignment="1" applyProtection="1">
      <alignment horizontal="left"/>
      <protection hidden="1"/>
    </xf>
    <xf numFmtId="0" fontId="10" fillId="0" borderId="16" xfId="0" applyFont="1" applyBorder="1" applyAlignment="1" applyProtection="1">
      <alignment horizontal="center" vertical="center" textRotation="90" wrapText="1"/>
      <protection hidden="1"/>
    </xf>
    <xf numFmtId="0" fontId="10" fillId="0" borderId="15" xfId="0" applyFont="1" applyBorder="1" applyAlignment="1" applyProtection="1">
      <alignment horizontal="center" vertical="center" textRotation="90" wrapText="1"/>
      <protection hidden="1"/>
    </xf>
    <xf numFmtId="0" fontId="63" fillId="0" borderId="57" xfId="0" applyFont="1" applyBorder="1" applyAlignment="1" applyProtection="1">
      <alignment horizontal="center" textRotation="90" wrapText="1"/>
      <protection hidden="1"/>
    </xf>
    <xf numFmtId="0" fontId="63" fillId="0" borderId="36" xfId="0" applyFont="1" applyBorder="1" applyAlignment="1" applyProtection="1">
      <alignment horizontal="center" textRotation="90" wrapText="1"/>
      <protection hidden="1"/>
    </xf>
    <xf numFmtId="0" fontId="63" fillId="0" borderId="43" xfId="0" applyFont="1" applyBorder="1" applyAlignment="1" applyProtection="1">
      <alignment horizontal="center" textRotation="90" wrapText="1"/>
      <protection hidden="1"/>
    </xf>
    <xf numFmtId="0" fontId="63" fillId="0" borderId="67" xfId="0" applyFont="1" applyBorder="1" applyAlignment="1" applyProtection="1">
      <alignment horizontal="center" textRotation="90" wrapText="1"/>
      <protection hidden="1"/>
    </xf>
    <xf numFmtId="0" fontId="63" fillId="0" borderId="26" xfId="0" applyFont="1" applyBorder="1" applyAlignment="1" applyProtection="1">
      <alignment horizontal="center" textRotation="90" wrapText="1"/>
      <protection hidden="1"/>
    </xf>
    <xf numFmtId="0" fontId="63" fillId="0" borderId="44" xfId="0" applyFont="1" applyBorder="1" applyAlignment="1" applyProtection="1">
      <alignment horizontal="center" textRotation="90" wrapText="1"/>
      <protection hidden="1"/>
    </xf>
    <xf numFmtId="0" fontId="59" fillId="0" borderId="0" xfId="0" applyFont="1" applyAlignment="1" applyProtection="1">
      <alignment horizontal="left" vertical="center"/>
      <protection hidden="1"/>
    </xf>
    <xf numFmtId="0" fontId="63" fillId="0" borderId="68" xfId="0" applyFont="1" applyBorder="1" applyAlignment="1" applyProtection="1">
      <alignment horizontal="center" vertical="center" wrapText="1"/>
      <protection hidden="1"/>
    </xf>
    <xf numFmtId="0" fontId="63" fillId="0" borderId="37" xfId="0" applyFont="1" applyBorder="1" applyAlignment="1" applyProtection="1">
      <alignment horizontal="center" vertical="center" wrapText="1"/>
      <protection hidden="1"/>
    </xf>
    <xf numFmtId="0" fontId="63" fillId="0" borderId="31" xfId="0" applyFont="1" applyBorder="1" applyAlignment="1" applyProtection="1">
      <alignment horizontal="center" vertical="center" wrapText="1"/>
      <protection hidden="1"/>
    </xf>
    <xf numFmtId="0" fontId="63" fillId="0" borderId="45" xfId="0" applyFont="1" applyBorder="1" applyAlignment="1" applyProtection="1">
      <alignment horizontal="center" vertical="center" wrapText="1"/>
      <protection hidden="1"/>
    </xf>
    <xf numFmtId="0" fontId="63" fillId="0" borderId="62" xfId="0" applyFont="1" applyBorder="1" applyAlignment="1" applyProtection="1">
      <alignment horizontal="center" vertical="center" wrapText="1"/>
      <protection hidden="1"/>
    </xf>
    <xf numFmtId="0" fontId="63" fillId="0" borderId="39" xfId="0" applyFont="1" applyBorder="1" applyAlignment="1" applyProtection="1">
      <alignment horizontal="center" vertical="center" wrapText="1"/>
      <protection hidden="1"/>
    </xf>
    <xf numFmtId="0" fontId="63" fillId="0" borderId="57" xfId="0" applyFont="1" applyBorder="1" applyAlignment="1" applyProtection="1">
      <alignment horizontal="center" vertical="center" wrapText="1"/>
      <protection hidden="1"/>
    </xf>
    <xf numFmtId="0" fontId="63" fillId="0" borderId="36" xfId="0" applyFont="1" applyBorder="1" applyAlignment="1" applyProtection="1">
      <alignment horizontal="center" vertical="center" wrapText="1"/>
      <protection hidden="1"/>
    </xf>
    <xf numFmtId="0" fontId="63" fillId="0" borderId="43" xfId="0" applyFont="1" applyBorder="1" applyAlignment="1" applyProtection="1">
      <alignment horizontal="center" vertical="center" wrapText="1"/>
      <protection hidden="1"/>
    </xf>
    <xf numFmtId="0" fontId="10" fillId="0" borderId="1" xfId="0" applyFont="1" applyBorder="1" applyAlignment="1" applyProtection="1">
      <alignment horizontal="center" vertical="center" textRotation="90" wrapText="1"/>
      <protection hidden="1"/>
    </xf>
    <xf numFmtId="0" fontId="10" fillId="0" borderId="33" xfId="0" applyFont="1" applyBorder="1" applyAlignment="1" applyProtection="1">
      <alignment horizontal="center" vertical="center" wrapText="1"/>
      <protection hidden="1"/>
    </xf>
    <xf numFmtId="0" fontId="10" fillId="0" borderId="34" xfId="0" applyFont="1" applyBorder="1" applyAlignment="1" applyProtection="1">
      <alignment horizontal="center" vertical="center" wrapText="1"/>
      <protection hidden="1"/>
    </xf>
    <xf numFmtId="0" fontId="10" fillId="0" borderId="63" xfId="0" applyFont="1" applyBorder="1" applyAlignment="1" applyProtection="1">
      <alignment horizontal="center" vertical="center" wrapText="1"/>
      <protection hidden="1"/>
    </xf>
    <xf numFmtId="0" fontId="10" fillId="0" borderId="35" xfId="0" applyFont="1" applyBorder="1" applyAlignment="1" applyProtection="1">
      <alignment horizontal="center" vertical="center" wrapText="1"/>
      <protection hidden="1"/>
    </xf>
    <xf numFmtId="0" fontId="11" fillId="0" borderId="6" xfId="0" applyFont="1" applyBorder="1" applyAlignment="1" applyProtection="1">
      <alignment horizontal="center" vertical="center" textRotation="90" wrapText="1"/>
      <protection hidden="1"/>
    </xf>
    <xf numFmtId="0" fontId="11" fillId="0" borderId="1" xfId="0" applyFont="1" applyBorder="1" applyAlignment="1" applyProtection="1">
      <alignment horizontal="center" vertical="center" textRotation="90" wrapText="1"/>
      <protection hidden="1"/>
    </xf>
    <xf numFmtId="0" fontId="11" fillId="0" borderId="14" xfId="0" applyFont="1" applyBorder="1" applyAlignment="1" applyProtection="1">
      <alignment horizontal="center" vertical="center" textRotation="90" wrapText="1"/>
      <protection hidden="1"/>
    </xf>
    <xf numFmtId="0" fontId="11" fillId="0" borderId="16" xfId="0" applyFont="1" applyBorder="1" applyAlignment="1" applyProtection="1">
      <alignment horizontal="center" vertical="center" textRotation="90" wrapText="1"/>
      <protection hidden="1"/>
    </xf>
    <xf numFmtId="0" fontId="36" fillId="0" borderId="15" xfId="0" applyFont="1" applyBorder="1" applyAlignment="1" applyProtection="1">
      <alignment horizontal="center" vertical="center" wrapText="1"/>
      <protection hidden="1"/>
    </xf>
    <xf numFmtId="0" fontId="36" fillId="0" borderId="1" xfId="0" applyFont="1" applyBorder="1" applyAlignment="1" applyProtection="1">
      <alignment horizontal="center" vertical="center" wrapText="1"/>
      <protection hidden="1"/>
    </xf>
    <xf numFmtId="0" fontId="11" fillId="0" borderId="4" xfId="0" applyFont="1" applyBorder="1" applyAlignment="1" applyProtection="1">
      <alignment horizontal="center" vertical="center" textRotation="90" wrapText="1"/>
      <protection hidden="1"/>
    </xf>
    <xf numFmtId="0" fontId="11" fillId="0" borderId="7" xfId="0" applyFont="1" applyBorder="1" applyAlignment="1" applyProtection="1">
      <alignment horizontal="center" vertical="center" textRotation="90" wrapText="1"/>
      <protection hidden="1"/>
    </xf>
    <xf numFmtId="0" fontId="11" fillId="0" borderId="5" xfId="0" applyFont="1" applyBorder="1" applyAlignment="1" applyProtection="1">
      <alignment horizontal="center" vertical="center" textRotation="90" wrapText="1"/>
      <protection hidden="1"/>
    </xf>
    <xf numFmtId="0" fontId="11" fillId="0" borderId="8" xfId="0" applyFont="1" applyBorder="1" applyAlignment="1" applyProtection="1">
      <alignment horizontal="center" vertical="center" textRotation="90" wrapText="1"/>
      <protection hidden="1"/>
    </xf>
    <xf numFmtId="0" fontId="36" fillId="0" borderId="6" xfId="0" applyFont="1" applyBorder="1" applyAlignment="1" applyProtection="1">
      <alignment horizontal="center" vertical="center" textRotation="90" wrapText="1"/>
      <protection hidden="1"/>
    </xf>
    <xf numFmtId="0" fontId="36" fillId="0" borderId="1" xfId="0" applyFont="1" applyBorder="1" applyAlignment="1" applyProtection="1">
      <alignment horizontal="center" vertical="center" textRotation="90" wrapText="1"/>
      <protection hidden="1"/>
    </xf>
    <xf numFmtId="0" fontId="5" fillId="0" borderId="33" xfId="0" applyFont="1" applyBorder="1" applyAlignment="1">
      <alignment horizontal="left" vertical="center" wrapText="1"/>
    </xf>
    <xf numFmtId="0" fontId="5" fillId="0" borderId="34" xfId="0" applyFont="1" applyBorder="1" applyAlignment="1">
      <alignment horizontal="left" vertical="center" wrapText="1"/>
    </xf>
    <xf numFmtId="0" fontId="5" fillId="0" borderId="63" xfId="0" applyFont="1" applyBorder="1" applyAlignment="1">
      <alignment horizontal="left" vertical="center" wrapText="1"/>
    </xf>
    <xf numFmtId="0" fontId="8" fillId="7" borderId="4" xfId="0" applyFont="1" applyFill="1" applyBorder="1" applyAlignment="1" applyProtection="1">
      <alignment horizontal="center" textRotation="90" wrapText="1"/>
    </xf>
    <xf numFmtId="0" fontId="8" fillId="7" borderId="7" xfId="0" applyFont="1" applyFill="1" applyBorder="1" applyAlignment="1" applyProtection="1">
      <alignment horizontal="center" textRotation="90" wrapText="1"/>
    </xf>
    <xf numFmtId="0" fontId="10" fillId="0" borderId="21" xfId="0" applyFont="1" applyBorder="1" applyAlignment="1" applyProtection="1">
      <alignment horizontal="center" textRotation="90" wrapText="1"/>
      <protection hidden="1"/>
    </xf>
    <xf numFmtId="0" fontId="10" fillId="0" borderId="22" xfId="0" applyFont="1" applyBorder="1" applyAlignment="1" applyProtection="1">
      <alignment horizontal="center" textRotation="90" wrapText="1"/>
      <protection hidden="1"/>
    </xf>
    <xf numFmtId="0" fontId="10" fillId="0" borderId="58" xfId="0" applyFont="1" applyBorder="1" applyAlignment="1">
      <alignment horizontal="center" vertical="center" wrapText="1"/>
    </xf>
    <xf numFmtId="0" fontId="0" fillId="0" borderId="15" xfId="0" applyBorder="1" applyAlignment="1">
      <alignment horizontal="center" vertical="center" wrapText="1"/>
    </xf>
    <xf numFmtId="0" fontId="10" fillId="0" borderId="64" xfId="0" applyFont="1" applyBorder="1" applyAlignment="1">
      <alignment horizontal="center" vertical="center" wrapText="1"/>
    </xf>
    <xf numFmtId="0" fontId="0" fillId="0" borderId="2" xfId="0" applyBorder="1" applyAlignment="1">
      <alignment horizontal="center" vertical="center" wrapText="1"/>
    </xf>
    <xf numFmtId="0" fontId="11" fillId="0" borderId="13" xfId="0" applyFont="1" applyBorder="1" applyAlignment="1">
      <alignment horizontal="center" textRotation="90" wrapText="1"/>
    </xf>
    <xf numFmtId="0" fontId="11" fillId="0" borderId="15" xfId="0" applyFont="1" applyBorder="1" applyAlignment="1">
      <alignment horizontal="center" textRotation="90" wrapText="1"/>
    </xf>
    <xf numFmtId="0" fontId="104" fillId="0" borderId="6" xfId="0" applyFont="1" applyBorder="1" applyAlignment="1">
      <alignment horizontal="center" textRotation="90" wrapText="1"/>
    </xf>
    <xf numFmtId="0" fontId="104" fillId="0" borderId="1" xfId="0" applyFont="1" applyBorder="1" applyAlignment="1">
      <alignment horizontal="center" textRotation="90" wrapText="1"/>
    </xf>
    <xf numFmtId="0" fontId="36" fillId="0" borderId="14" xfId="0" applyFont="1" applyBorder="1" applyAlignment="1">
      <alignment horizontal="center" textRotation="90" wrapText="1"/>
    </xf>
    <xf numFmtId="0" fontId="36" fillId="0" borderId="16" xfId="0" applyFont="1" applyBorder="1" applyAlignment="1">
      <alignment horizontal="center" textRotation="90" wrapText="1"/>
    </xf>
    <xf numFmtId="0" fontId="36" fillId="0" borderId="13" xfId="0" applyFont="1" applyBorder="1" applyAlignment="1" applyProtection="1">
      <alignment horizontal="center" vertical="center" textRotation="90" wrapText="1"/>
      <protection hidden="1"/>
    </xf>
    <xf numFmtId="0" fontId="36" fillId="0" borderId="15" xfId="0" applyFont="1" applyBorder="1" applyAlignment="1" applyProtection="1">
      <alignment horizontal="center" vertical="center" textRotation="90" wrapText="1"/>
      <protection hidden="1"/>
    </xf>
    <xf numFmtId="0" fontId="36" fillId="0" borderId="14" xfId="0" applyFont="1" applyBorder="1" applyAlignment="1" applyProtection="1">
      <alignment horizontal="center" vertical="center" textRotation="90" wrapText="1"/>
      <protection hidden="1"/>
    </xf>
    <xf numFmtId="0" fontId="36" fillId="0" borderId="16" xfId="0" applyFont="1" applyBorder="1" applyAlignment="1" applyProtection="1">
      <alignment horizontal="center" vertical="center" textRotation="90" wrapText="1"/>
      <protection hidden="1"/>
    </xf>
    <xf numFmtId="0" fontId="10" fillId="0" borderId="46" xfId="0" applyFont="1" applyBorder="1" applyAlignment="1" applyProtection="1">
      <alignment horizontal="center" vertical="center" wrapText="1"/>
      <protection hidden="1"/>
    </xf>
    <xf numFmtId="0" fontId="36" fillId="0" borderId="67" xfId="0" applyFont="1" applyBorder="1" applyAlignment="1" applyProtection="1">
      <alignment horizontal="center" vertical="center" textRotation="90" wrapText="1"/>
      <protection hidden="1"/>
    </xf>
    <xf numFmtId="0" fontId="36" fillId="0" borderId="26" xfId="0" applyFont="1" applyBorder="1" applyAlignment="1" applyProtection="1">
      <alignment horizontal="center" vertical="center" textRotation="90" wrapText="1"/>
      <protection hidden="1"/>
    </xf>
    <xf numFmtId="0" fontId="36" fillId="0" borderId="44" xfId="0" applyFont="1" applyBorder="1" applyAlignment="1" applyProtection="1">
      <alignment horizontal="center" vertical="center" textRotation="90" wrapText="1"/>
      <protection hidden="1"/>
    </xf>
    <xf numFmtId="0" fontId="89" fillId="0" borderId="60" xfId="0" applyFont="1" applyBorder="1" applyAlignment="1" applyProtection="1">
      <alignment horizontal="left"/>
      <protection hidden="1"/>
    </xf>
    <xf numFmtId="0" fontId="89" fillId="0" borderId="60" xfId="0" applyFont="1" applyBorder="1" applyAlignment="1" applyProtection="1">
      <alignment horizontal="right"/>
      <protection hidden="1"/>
    </xf>
    <xf numFmtId="0" fontId="5" fillId="0" borderId="0" xfId="0" applyFont="1" applyAlignment="1">
      <alignment horizontal="left"/>
    </xf>
    <xf numFmtId="0" fontId="59" fillId="0" borderId="0" xfId="0" applyFont="1" applyAlignment="1">
      <alignment horizontal="left"/>
    </xf>
    <xf numFmtId="0" fontId="10" fillId="0" borderId="57"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43" xfId="0" applyFont="1" applyBorder="1" applyAlignment="1">
      <alignment horizontal="center" vertical="center" wrapText="1"/>
    </xf>
    <xf numFmtId="0" fontId="36" fillId="0" borderId="57" xfId="0" applyFont="1" applyBorder="1" applyAlignment="1" applyProtection="1">
      <alignment horizontal="center" vertical="center" textRotation="90" wrapText="1"/>
      <protection hidden="1"/>
    </xf>
    <xf numFmtId="0" fontId="36" fillId="0" borderId="36" xfId="0" applyFont="1" applyBorder="1" applyAlignment="1" applyProtection="1">
      <alignment horizontal="center" vertical="center" textRotation="90" wrapText="1"/>
      <protection hidden="1"/>
    </xf>
    <xf numFmtId="0" fontId="36" fillId="0" borderId="43" xfId="0" applyFont="1" applyBorder="1" applyAlignment="1" applyProtection="1">
      <alignment horizontal="center" vertical="center" textRotation="90" wrapText="1"/>
      <protection hidden="1"/>
    </xf>
    <xf numFmtId="0" fontId="36" fillId="0" borderId="66" xfId="0" applyFont="1" applyBorder="1" applyAlignment="1" applyProtection="1">
      <alignment horizontal="center" vertical="center" textRotation="90" wrapText="1"/>
      <protection hidden="1"/>
    </xf>
    <xf numFmtId="0" fontId="36" fillId="0" borderId="25" xfId="0" applyFont="1" applyBorder="1" applyAlignment="1" applyProtection="1">
      <alignment horizontal="center" vertical="center" textRotation="90" wrapText="1"/>
      <protection hidden="1"/>
    </xf>
    <xf numFmtId="0" fontId="36" fillId="0" borderId="61" xfId="0" applyFont="1" applyBorder="1" applyAlignment="1" applyProtection="1">
      <alignment horizontal="center" vertical="center" textRotation="90" wrapText="1"/>
      <protection hidden="1"/>
    </xf>
    <xf numFmtId="0" fontId="11" fillId="0" borderId="36" xfId="0" applyFont="1" applyBorder="1" applyAlignment="1">
      <alignment horizontal="center" textRotation="90" wrapText="1"/>
    </xf>
    <xf numFmtId="0" fontId="37" fillId="0" borderId="66" xfId="0" applyFont="1" applyBorder="1" applyAlignment="1">
      <alignment horizontal="center" textRotation="90" wrapText="1"/>
    </xf>
    <xf numFmtId="0" fontId="37" fillId="0" borderId="25" xfId="0" applyFont="1" applyBorder="1" applyAlignment="1">
      <alignment horizontal="center" textRotation="90" wrapText="1"/>
    </xf>
    <xf numFmtId="0" fontId="37" fillId="0" borderId="61" xfId="0" applyFont="1" applyBorder="1" applyAlignment="1">
      <alignment horizontal="center" textRotation="90" wrapText="1"/>
    </xf>
    <xf numFmtId="0" fontId="36" fillId="0" borderId="67" xfId="0" applyFont="1" applyBorder="1" applyAlignment="1">
      <alignment horizontal="center" textRotation="90" wrapText="1"/>
    </xf>
    <xf numFmtId="0" fontId="36" fillId="0" borderId="26" xfId="0" applyFont="1" applyBorder="1" applyAlignment="1">
      <alignment horizontal="center" textRotation="90" wrapText="1"/>
    </xf>
    <xf numFmtId="0" fontId="36" fillId="0" borderId="44" xfId="0" applyFont="1" applyBorder="1" applyAlignment="1">
      <alignment horizontal="center" textRotation="90" wrapText="1"/>
    </xf>
    <xf numFmtId="0" fontId="10" fillId="0" borderId="6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44" xfId="0" applyFont="1" applyBorder="1" applyAlignment="1">
      <alignment horizontal="center" vertical="center" wrapText="1"/>
    </xf>
    <xf numFmtId="0" fontId="0" fillId="0" borderId="2" xfId="0" applyBorder="1" applyAlignment="1">
      <alignment horizontal="left"/>
    </xf>
    <xf numFmtId="0" fontId="0" fillId="0" borderId="8" xfId="0" applyBorder="1" applyAlignment="1">
      <alignment horizontal="left"/>
    </xf>
    <xf numFmtId="0" fontId="109" fillId="0" borderId="0" xfId="0" applyFont="1" applyAlignment="1" applyProtection="1">
      <alignment horizontal="left" vertical="center" wrapText="1"/>
      <protection hidden="1"/>
    </xf>
    <xf numFmtId="0" fontId="0" fillId="0" borderId="74" xfId="0" applyBorder="1"/>
    <xf numFmtId="0" fontId="10" fillId="0" borderId="47" xfId="0" applyFont="1" applyBorder="1" applyAlignment="1" applyProtection="1">
      <alignment vertical="center" textRotation="90" wrapText="1"/>
      <protection hidden="1"/>
    </xf>
    <xf numFmtId="0" fontId="10" fillId="0" borderId="75" xfId="0" applyFont="1" applyBorder="1" applyAlignment="1" applyProtection="1">
      <alignment vertical="center" textRotation="90" wrapText="1"/>
      <protection hidden="1"/>
    </xf>
    <xf numFmtId="0" fontId="135" fillId="0" borderId="32" xfId="0" applyFont="1" applyBorder="1" applyAlignment="1" applyProtection="1">
      <alignment vertical="center" textRotation="90" wrapText="1"/>
      <protection hidden="1"/>
    </xf>
    <xf numFmtId="0" fontId="40" fillId="0" borderId="4" xfId="0" applyFont="1" applyBorder="1" applyAlignment="1">
      <alignment horizontal="center"/>
    </xf>
    <xf numFmtId="0" fontId="40" fillId="0" borderId="7" xfId="0" applyFont="1" applyBorder="1" applyAlignment="1">
      <alignment horizontal="center"/>
    </xf>
    <xf numFmtId="0" fontId="40" fillId="0" borderId="9" xfId="0" applyFont="1" applyBorder="1" applyAlignment="1">
      <alignment horizontal="center"/>
    </xf>
    <xf numFmtId="0" fontId="40" fillId="0" borderId="75" xfId="0" applyFont="1" applyBorder="1" applyAlignment="1">
      <alignment horizontal="center"/>
    </xf>
    <xf numFmtId="0" fontId="40" fillId="0" borderId="53" xfId="0" applyFont="1" applyBorder="1" applyAlignment="1">
      <alignment horizontal="center"/>
    </xf>
    <xf numFmtId="0" fontId="89" fillId="0" borderId="0" xfId="0" applyFont="1" applyBorder="1" applyAlignment="1" applyProtection="1">
      <alignment horizontal="left"/>
      <protection hidden="1"/>
    </xf>
    <xf numFmtId="0" fontId="0" fillId="0" borderId="59" xfId="0" applyBorder="1"/>
    <xf numFmtId="0" fontId="135" fillId="0" borderId="32" xfId="0" applyFont="1" applyBorder="1" applyAlignment="1" applyProtection="1">
      <alignment horizontal="center" vertical="center" textRotation="90" wrapText="1"/>
      <protection hidden="1"/>
    </xf>
    <xf numFmtId="0" fontId="135" fillId="0" borderId="47" xfId="0" applyFont="1" applyBorder="1" applyAlignment="1" applyProtection="1">
      <alignment horizontal="center" vertical="center" textRotation="90" wrapText="1"/>
      <protection hidden="1"/>
    </xf>
    <xf numFmtId="0" fontId="135" fillId="0" borderId="23" xfId="0" applyFont="1" applyBorder="1" applyAlignment="1" applyProtection="1">
      <alignment horizontal="center" vertical="center" textRotation="90" wrapText="1"/>
      <protection hidden="1"/>
    </xf>
    <xf numFmtId="0" fontId="40" fillId="0" borderId="60" xfId="0" applyFont="1" applyBorder="1" applyAlignment="1">
      <alignment horizontal="center"/>
    </xf>
    <xf numFmtId="0" fontId="136" fillId="0" borderId="60" xfId="0" applyFont="1" applyBorder="1" applyAlignment="1">
      <alignment horizontal="center"/>
    </xf>
    <xf numFmtId="0" fontId="40" fillId="0" borderId="22" xfId="0" applyFont="1" applyBorder="1" applyAlignment="1">
      <alignment horizontal="center"/>
    </xf>
    <xf numFmtId="0" fontId="11" fillId="0" borderId="0" xfId="0" applyFont="1" applyBorder="1" applyProtection="1">
      <protection hidden="1"/>
    </xf>
    <xf numFmtId="2" fontId="8" fillId="0" borderId="23" xfId="0" applyNumberFormat="1" applyFont="1" applyFill="1" applyBorder="1" applyProtection="1">
      <protection hidden="1"/>
    </xf>
    <xf numFmtId="0" fontId="13" fillId="0" borderId="43" xfId="0" applyFont="1" applyFill="1" applyBorder="1" applyAlignment="1" applyProtection="1">
      <alignment horizontal="left"/>
      <protection hidden="1"/>
    </xf>
    <xf numFmtId="0" fontId="38" fillId="0" borderId="62" xfId="0" applyFont="1" applyFill="1" applyBorder="1" applyProtection="1">
      <protection hidden="1"/>
    </xf>
    <xf numFmtId="0" fontId="40" fillId="0" borderId="20" xfId="0" applyFont="1" applyBorder="1" applyAlignment="1">
      <alignment horizontal="center"/>
    </xf>
    <xf numFmtId="1" fontId="17" fillId="0" borderId="43" xfId="0" applyNumberFormat="1" applyFont="1" applyBorder="1" applyAlignment="1" applyProtection="1">
      <alignment horizontal="right"/>
      <protection hidden="1"/>
    </xf>
    <xf numFmtId="2" fontId="17" fillId="0" borderId="76" xfId="0" applyNumberFormat="1" applyFont="1" applyBorder="1" applyAlignment="1" applyProtection="1">
      <alignment horizontal="right"/>
      <protection hidden="1"/>
    </xf>
    <xf numFmtId="2" fontId="17" fillId="0" borderId="39" xfId="0" applyNumberFormat="1" applyFont="1" applyBorder="1" applyAlignment="1" applyProtection="1">
      <alignment horizontal="right"/>
      <protection hidden="1"/>
    </xf>
    <xf numFmtId="2" fontId="17" fillId="0" borderId="5" xfId="0" applyNumberFormat="1" applyFont="1" applyBorder="1" applyAlignment="1" applyProtection="1">
      <alignment horizontal="right"/>
      <protection hidden="1"/>
    </xf>
    <xf numFmtId="2" fontId="17" fillId="0" borderId="73" xfId="0" applyNumberFormat="1" applyFont="1" applyBorder="1" applyAlignment="1" applyProtection="1">
      <alignment horizontal="right"/>
      <protection hidden="1"/>
    </xf>
    <xf numFmtId="1" fontId="8" fillId="0" borderId="27" xfId="0" applyNumberFormat="1" applyFont="1" applyBorder="1" applyProtection="1">
      <protection hidden="1"/>
    </xf>
    <xf numFmtId="0" fontId="41" fillId="0" borderId="0" xfId="0" applyFont="1" applyAlignment="1" applyProtection="1">
      <alignment horizontal="right"/>
      <protection hidden="1"/>
    </xf>
    <xf numFmtId="0" fontId="114" fillId="6" borderId="1" xfId="0" applyFont="1" applyFill="1" applyBorder="1" applyAlignment="1" applyProtection="1">
      <alignment horizontal="center" vertical="center"/>
      <protection locked="0"/>
    </xf>
    <xf numFmtId="0" fontId="138" fillId="0" borderId="1" xfId="0" applyNumberFormat="1" applyFont="1" applyBorder="1" applyAlignment="1" applyProtection="1">
      <alignment horizontal="left" vertical="center"/>
    </xf>
    <xf numFmtId="0" fontId="48" fillId="0" borderId="0" xfId="0" applyFont="1" applyBorder="1" applyAlignment="1">
      <alignment horizontal="left" vertical="center" wrapText="1"/>
    </xf>
    <xf numFmtId="0" fontId="48" fillId="0" borderId="0" xfId="0" applyFont="1" applyBorder="1" applyAlignment="1">
      <alignment horizontal="left" vertical="center" wrapText="1"/>
    </xf>
    <xf numFmtId="0" fontId="112" fillId="0" borderId="0" xfId="0" applyFont="1" applyFill="1" applyBorder="1" applyAlignment="1" applyProtection="1">
      <alignment horizontal="left" vertical="top" wrapText="1"/>
    </xf>
    <xf numFmtId="0" fontId="112" fillId="0" borderId="31" xfId="0" applyFont="1" applyFill="1" applyBorder="1" applyAlignment="1" applyProtection="1">
      <alignment horizontal="left" vertical="center" wrapText="1"/>
    </xf>
    <xf numFmtId="0" fontId="0" fillId="0" borderId="0" xfId="0" applyAlignment="1">
      <alignment horizontal="left" vertical="center"/>
    </xf>
    <xf numFmtId="0" fontId="0" fillId="0" borderId="31" xfId="0" applyBorder="1" applyAlignment="1">
      <alignment horizontal="left" vertical="center"/>
    </xf>
  </cellXfs>
  <cellStyles count="7">
    <cellStyle name="Standard 2" xfId="5" xr:uid="{2EDCB9F5-CDCE-4FFB-81B5-99C52BBC95FA}"/>
    <cellStyle name="Standard 3" xfId="3" xr:uid="{00000000-0005-0000-0000-000000000000}"/>
    <cellStyle name="Standard 4" xfId="1" xr:uid="{00000000-0005-0000-0000-000001000000}"/>
    <cellStyle name="Standard 4 2" xfId="2" xr:uid="{00000000-0005-0000-0000-000002000000}"/>
    <cellStyle name="Standard 4 2 2" xfId="4" xr:uid="{00000000-0005-0000-0000-000003000000}"/>
    <cellStyle name="Гиперссылка" xfId="6" builtinId="8"/>
    <cellStyle name="Обычный" xfId="0" builtinId="0"/>
  </cellStyles>
  <dxfs count="151">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0"/>
      </font>
    </dxf>
    <dxf>
      <font>
        <color theme="0"/>
      </font>
    </dxf>
    <dxf>
      <font>
        <condense val="0"/>
        <extend val="0"/>
        <color indexed="9"/>
      </font>
    </dxf>
    <dxf>
      <font>
        <color theme="0"/>
      </font>
    </dxf>
    <dxf>
      <font>
        <color theme="0"/>
      </font>
    </dxf>
    <dxf>
      <font>
        <color theme="0"/>
      </font>
    </dxf>
    <dxf>
      <font>
        <color theme="0"/>
      </font>
    </dxf>
    <dxf>
      <font>
        <color theme="0"/>
      </font>
    </dxf>
    <dxf>
      <font>
        <condense val="0"/>
        <extend val="0"/>
        <color indexed="9"/>
      </font>
    </dxf>
    <dxf>
      <font>
        <color theme="0"/>
      </font>
    </dxf>
    <dxf>
      <font>
        <condense val="0"/>
        <extend val="0"/>
        <color indexed="9"/>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lor theme="4" tint="0.79998168889431442"/>
      </font>
    </dxf>
    <dxf>
      <font>
        <condense val="0"/>
        <extend val="0"/>
        <color indexed="9"/>
      </font>
    </dxf>
    <dxf>
      <font>
        <condense val="0"/>
        <extend val="0"/>
        <color indexed="9"/>
      </font>
    </dxf>
    <dxf>
      <font>
        <color theme="4" tint="0.79998168889431442"/>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ndense val="0"/>
        <extend val="0"/>
        <color indexed="9"/>
      </font>
    </dxf>
    <dxf>
      <font>
        <color theme="0"/>
      </font>
    </dxf>
    <dxf>
      <font>
        <color theme="0"/>
      </font>
    </dxf>
    <dxf>
      <font>
        <color theme="0"/>
      </font>
    </dxf>
    <dxf>
      <font>
        <color theme="0"/>
      </font>
    </dxf>
    <dxf>
      <font>
        <color theme="0"/>
      </font>
    </dxf>
    <dxf>
      <font>
        <color theme="0"/>
      </font>
    </dxf>
    <dxf>
      <font>
        <condense val="0"/>
        <extend val="0"/>
        <color indexed="9"/>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dxf>
    <dxf>
      <font>
        <condense val="0"/>
        <extend val="0"/>
        <color indexed="9"/>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indexed="9"/>
      </font>
    </dxf>
    <dxf>
      <font>
        <color theme="0"/>
      </font>
    </dxf>
    <dxf>
      <font>
        <condense val="0"/>
        <extend val="0"/>
        <color indexed="9"/>
      </font>
    </dxf>
    <dxf>
      <font>
        <color theme="4" tint="0.79998168889431442"/>
      </font>
    </dxf>
    <dxf>
      <font>
        <color theme="4" tint="0.79998168889431442"/>
      </font>
    </dxf>
    <dxf>
      <font>
        <color theme="4" tint="0.79998168889431442"/>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0"/>
      </font>
    </dxf>
    <dxf>
      <font>
        <condense val="0"/>
        <extend val="0"/>
        <color indexed="9"/>
      </font>
    </dxf>
    <dxf>
      <font>
        <color theme="0"/>
      </font>
    </dxf>
    <dxf>
      <font>
        <color theme="0"/>
      </font>
    </dxf>
    <dxf>
      <font>
        <condense val="0"/>
        <extend val="0"/>
        <color indexed="9"/>
      </font>
    </dxf>
    <dxf>
      <font>
        <color theme="0"/>
      </font>
    </dxf>
    <dxf>
      <font>
        <color theme="0"/>
      </font>
    </dxf>
    <dxf>
      <font>
        <condense val="0"/>
        <extend val="0"/>
        <color indexed="9"/>
      </font>
    </dxf>
    <dxf>
      <font>
        <color theme="0"/>
      </font>
    </dxf>
    <dxf>
      <font>
        <color theme="0"/>
      </font>
    </dxf>
    <dxf>
      <font>
        <condense val="0"/>
        <extend val="0"/>
        <color indexed="9"/>
      </font>
    </dxf>
    <dxf>
      <font>
        <color theme="0"/>
      </font>
    </dxf>
    <dxf>
      <font>
        <color theme="0"/>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ndense val="0"/>
        <extend val="0"/>
        <color indexed="9"/>
      </font>
    </dxf>
    <dxf>
      <font>
        <color theme="0"/>
      </font>
    </dxf>
    <dxf>
      <font>
        <condense val="0"/>
        <extend val="0"/>
        <color indexed="9"/>
      </font>
    </dxf>
    <dxf>
      <font>
        <strike val="0"/>
        <color theme="0"/>
      </font>
    </dxf>
    <dxf>
      <font>
        <color theme="0"/>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font>
    </dxf>
    <dxf>
      <font>
        <color theme="4" tint="0.79998168889431442"/>
      </font>
    </dxf>
    <dxf>
      <font>
        <color theme="0"/>
      </font>
    </dxf>
    <dxf>
      <font>
        <color theme="0"/>
      </font>
    </dxf>
    <dxf>
      <font>
        <color theme="0"/>
      </font>
    </dxf>
    <dxf>
      <font>
        <color theme="0"/>
      </font>
    </dxf>
    <dxf>
      <font>
        <color theme="4" tint="0.79998168889431442"/>
      </font>
    </dxf>
    <dxf>
      <font>
        <color theme="0"/>
      </font>
    </dxf>
    <dxf>
      <font>
        <color theme="0"/>
      </font>
    </dxf>
    <dxf>
      <font>
        <color theme="0"/>
      </font>
    </dxf>
  </dxfs>
  <tableStyles count="0" defaultTableStyle="TableStyleMedium9" defaultPivotStyle="PivotStyleLight16"/>
  <colors>
    <mruColors>
      <color rgb="FF0000FF"/>
      <color rgb="FFFFFFCC"/>
      <color rgb="FF003399"/>
      <color rgb="FFFFFF99"/>
      <color rgb="FF336699"/>
      <color rgb="FF0066CC"/>
      <color rgb="FF000099"/>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4237558</xdr:colOff>
      <xdr:row>0</xdr:row>
      <xdr:rowOff>21168</xdr:rowOff>
    </xdr:from>
    <xdr:to>
      <xdr:col>1</xdr:col>
      <xdr:colOff>5175961</xdr:colOff>
      <xdr:row>0</xdr:row>
      <xdr:rowOff>359115</xdr:rowOff>
    </xdr:to>
    <xdr:pic>
      <xdr:nvPicPr>
        <xdr:cNvPr id="2" name="Рисунок 1" descr="https://www.hmemetal.com/fileadmin/user_upload/LOGOS/HME-logo_final.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98058" y="21168"/>
          <a:ext cx="938403" cy="3379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374650</xdr:colOff>
      <xdr:row>1</xdr:row>
      <xdr:rowOff>25400</xdr:rowOff>
    </xdr:from>
    <xdr:to>
      <xdr:col>8</xdr:col>
      <xdr:colOff>652653</xdr:colOff>
      <xdr:row>2</xdr:row>
      <xdr:rowOff>172847</xdr:rowOff>
    </xdr:to>
    <xdr:pic>
      <xdr:nvPicPr>
        <xdr:cNvPr id="3" name="Рисунок 2" descr="https://www.hmemetal.com/fileadmin/user_upload/LOGOS/HME-logo_final.jpg">
          <a:extLst>
            <a:ext uri="{FF2B5EF4-FFF2-40B4-BE49-F238E27FC236}">
              <a16:creationId xmlns:a16="http://schemas.microsoft.com/office/drawing/2014/main" id="{D3EB6872-5BAC-4758-BEEB-B9C22CECE15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23100" y="438150"/>
          <a:ext cx="938403" cy="33794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44451</xdr:colOff>
      <xdr:row>1</xdr:row>
      <xdr:rowOff>3175</xdr:rowOff>
    </xdr:from>
    <xdr:to>
      <xdr:col>5</xdr:col>
      <xdr:colOff>603969</xdr:colOff>
      <xdr:row>1</xdr:row>
      <xdr:rowOff>209550</xdr:rowOff>
    </xdr:to>
    <xdr:pic>
      <xdr:nvPicPr>
        <xdr:cNvPr id="4" name="Рисунок 3" descr="https://www.hmemetal.com/fileadmin/user_upload/LOGOS/HME-logo_final.jpg">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49851" y="231775"/>
          <a:ext cx="559518" cy="20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56</xdr:row>
      <xdr:rowOff>69850</xdr:rowOff>
    </xdr:from>
    <xdr:to>
      <xdr:col>8</xdr:col>
      <xdr:colOff>304800</xdr:colOff>
      <xdr:row>58</xdr:row>
      <xdr:rowOff>6350</xdr:rowOff>
    </xdr:to>
    <xdr:sp macro="" textlink="">
      <xdr:nvSpPr>
        <xdr:cNvPr id="3073" name="AutoShape 1">
          <a:extLst>
            <a:ext uri="{FF2B5EF4-FFF2-40B4-BE49-F238E27FC236}">
              <a16:creationId xmlns:a16="http://schemas.microsoft.com/office/drawing/2014/main" id="{A4EDE88E-35C0-44B8-B744-627F59959BFE}"/>
            </a:ext>
          </a:extLst>
        </xdr:cNvPr>
        <xdr:cNvSpPr>
          <a:spLocks noChangeAspect="1" noChangeArrowheads="1"/>
        </xdr:cNvSpPr>
      </xdr:nvSpPr>
      <xdr:spPr bwMode="auto">
        <a:xfrm>
          <a:off x="7874000" y="3200400"/>
          <a:ext cx="304800" cy="292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267677</xdr:colOff>
      <xdr:row>1</xdr:row>
      <xdr:rowOff>5373</xdr:rowOff>
    </xdr:from>
    <xdr:to>
      <xdr:col>8</xdr:col>
      <xdr:colOff>6579</xdr:colOff>
      <xdr:row>1</xdr:row>
      <xdr:rowOff>208573</xdr:rowOff>
    </xdr:to>
    <xdr:pic>
      <xdr:nvPicPr>
        <xdr:cNvPr id="2" name="Рисунок 1" descr="https://www.hmemetal.com/fileadmin/user_upload/LOGOS/HME-logo_final.jp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22227" y="183173"/>
          <a:ext cx="558052" cy="20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7327</xdr:colOff>
      <xdr:row>0</xdr:row>
      <xdr:rowOff>226646</xdr:rowOff>
    </xdr:from>
    <xdr:to>
      <xdr:col>5</xdr:col>
      <xdr:colOff>566845</xdr:colOff>
      <xdr:row>2</xdr:row>
      <xdr:rowOff>29796</xdr:rowOff>
    </xdr:to>
    <xdr:pic>
      <xdr:nvPicPr>
        <xdr:cNvPr id="2" name="Рисунок 1" descr="https://www.hmemetal.com/fileadmin/user_upload/LOGOS/HME-logo_final.jp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98477" y="226646"/>
          <a:ext cx="559518" cy="20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247650</xdr:colOff>
      <xdr:row>1</xdr:row>
      <xdr:rowOff>0</xdr:rowOff>
    </xdr:from>
    <xdr:to>
      <xdr:col>12</xdr:col>
      <xdr:colOff>807168</xdr:colOff>
      <xdr:row>1</xdr:row>
      <xdr:rowOff>203200</xdr:rowOff>
    </xdr:to>
    <xdr:pic>
      <xdr:nvPicPr>
        <xdr:cNvPr id="2" name="Рисунок 1" descr="https://www.hmemetal.com/fileadmin/user_upload/LOGOS/HME-logo_final.jp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62600" y="190500"/>
          <a:ext cx="559518" cy="20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oneCellAnchor>
    <xdr:from>
      <xdr:col>3</xdr:col>
      <xdr:colOff>211666</xdr:colOff>
      <xdr:row>0</xdr:row>
      <xdr:rowOff>52917</xdr:rowOff>
    </xdr:from>
    <xdr:ext cx="8124281" cy="2031722"/>
    <xdr:pic>
      <xdr:nvPicPr>
        <xdr:cNvPr id="6" name="Рисунок 5">
          <a:extLst>
            <a:ext uri="{FF2B5EF4-FFF2-40B4-BE49-F238E27FC236}">
              <a16:creationId xmlns:a16="http://schemas.microsoft.com/office/drawing/2014/main" id="{FC2CAB5E-977B-4131-97F8-7A2538928F82}"/>
            </a:ext>
          </a:extLst>
        </xdr:cNvPr>
        <xdr:cNvPicPr>
          <a:picLocks noChangeAspect="1"/>
        </xdr:cNvPicPr>
      </xdr:nvPicPr>
      <xdr:blipFill>
        <a:blip xmlns:r="http://schemas.openxmlformats.org/officeDocument/2006/relationships" r:embed="rId1"/>
        <a:stretch>
          <a:fillRect/>
        </a:stretch>
      </xdr:blipFill>
      <xdr:spPr>
        <a:xfrm>
          <a:off x="3831166" y="52917"/>
          <a:ext cx="8124281" cy="2031722"/>
        </a:xfrm>
        <a:prstGeom prst="rect">
          <a:avLst/>
        </a:prstGeom>
      </xdr:spPr>
    </xdr:pic>
    <xdr:clientData/>
  </xdr:oneCellAnchor>
  <xdr:oneCellAnchor>
    <xdr:from>
      <xdr:col>9</xdr:col>
      <xdr:colOff>419101</xdr:colOff>
      <xdr:row>2</xdr:row>
      <xdr:rowOff>6338</xdr:rowOff>
    </xdr:from>
    <xdr:ext cx="1452033" cy="516169"/>
    <xdr:pic>
      <xdr:nvPicPr>
        <xdr:cNvPr id="7" name="Рисунок 6">
          <a:extLst>
            <a:ext uri="{FF2B5EF4-FFF2-40B4-BE49-F238E27FC236}">
              <a16:creationId xmlns:a16="http://schemas.microsoft.com/office/drawing/2014/main" id="{330B1385-EB34-436F-BBEF-2CC4415AABC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81876" y="434963"/>
          <a:ext cx="1447800" cy="518285"/>
        </a:xfrm>
        <a:prstGeom prst="rect">
          <a:avLst/>
        </a:prstGeom>
        <a:solidFill>
          <a:schemeClr val="accent1">
            <a:lumMod val="20000"/>
            <a:lumOff val="80000"/>
            <a:alpha val="28000"/>
          </a:schemeClr>
        </a:solidFill>
        <a:ln>
          <a:noFill/>
        </a:ln>
      </xdr:spPr>
    </xdr:pic>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ucy.sky@abbeystudio.uk" TargetMode="External"/><Relationship Id="rId1" Type="http://schemas.openxmlformats.org/officeDocument/2006/relationships/hyperlink" Target="mailto:paul.mccartney@abbestudio.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profinance.ru/chart/copper/" TargetMode="External"/><Relationship Id="rId2" Type="http://schemas.openxmlformats.org/officeDocument/2006/relationships/hyperlink" Target="https://www.kme.com/de/services/metallpreise" TargetMode="External"/><Relationship Id="rId1" Type="http://schemas.openxmlformats.org/officeDocument/2006/relationships/hyperlink" Target="https://www.hmemetal.com/produkte/haustechnik/"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hmemetal.com/services/metallpreis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Лист1"/>
  <dimension ref="A1:E6176"/>
  <sheetViews>
    <sheetView tabSelected="1" workbookViewId="0">
      <selection activeCell="B3" sqref="B3"/>
    </sheetView>
  </sheetViews>
  <sheetFormatPr defaultRowHeight="14" x14ac:dyDescent="0.3"/>
  <cols>
    <col min="1" max="1" width="19.08203125" style="55" customWidth="1"/>
    <col min="2" max="2" width="68.08203125" style="55" customWidth="1"/>
    <col min="3" max="3" width="20.75" customWidth="1"/>
  </cols>
  <sheetData>
    <row r="1" spans="1:3" s="80" customFormat="1" ht="29.15" customHeight="1" x14ac:dyDescent="0.5">
      <c r="A1" s="208" t="s">
        <v>359</v>
      </c>
      <c r="B1" s="209"/>
    </row>
    <row r="2" spans="1:3" ht="17.149999999999999" customHeight="1" x14ac:dyDescent="0.35">
      <c r="A2" s="210" t="s">
        <v>197</v>
      </c>
      <c r="B2" s="211"/>
    </row>
    <row r="3" spans="1:3" s="79" customFormat="1" ht="17.149999999999999" customHeight="1" x14ac:dyDescent="0.3">
      <c r="A3" s="211" t="s">
        <v>189</v>
      </c>
      <c r="B3" s="444" t="s">
        <v>426</v>
      </c>
      <c r="C3"/>
    </row>
    <row r="4" spans="1:3" s="79" customFormat="1" ht="17.149999999999999" customHeight="1" x14ac:dyDescent="0.3">
      <c r="A4" s="212" t="s">
        <v>194</v>
      </c>
      <c r="B4" s="444" t="s">
        <v>415</v>
      </c>
      <c r="C4"/>
    </row>
    <row r="5" spans="1:3" s="79" customFormat="1" ht="17.149999999999999" customHeight="1" x14ac:dyDescent="0.3">
      <c r="A5" s="212" t="s">
        <v>196</v>
      </c>
      <c r="B5" s="444" t="s">
        <v>416</v>
      </c>
      <c r="C5"/>
    </row>
    <row r="6" spans="1:3" s="79" customFormat="1" ht="17.149999999999999" customHeight="1" x14ac:dyDescent="0.3">
      <c r="A6" s="212" t="s">
        <v>195</v>
      </c>
      <c r="B6" s="444" t="s">
        <v>414</v>
      </c>
      <c r="C6"/>
    </row>
    <row r="7" spans="1:3" s="79" customFormat="1" ht="37.5" customHeight="1" x14ac:dyDescent="0.25">
      <c r="A7" s="424" t="s">
        <v>190</v>
      </c>
      <c r="B7" s="445" t="s">
        <v>417</v>
      </c>
      <c r="C7" s="600" t="s">
        <v>474</v>
      </c>
    </row>
    <row r="8" spans="1:3" ht="17.149999999999999" customHeight="1" x14ac:dyDescent="0.35">
      <c r="A8" s="210" t="s">
        <v>307</v>
      </c>
      <c r="B8" s="446"/>
      <c r="C8" s="601"/>
    </row>
    <row r="9" spans="1:3" s="79" customFormat="1" ht="17.149999999999999" customHeight="1" x14ac:dyDescent="0.3">
      <c r="A9" s="212" t="s">
        <v>193</v>
      </c>
      <c r="B9" s="536" t="s">
        <v>455</v>
      </c>
      <c r="C9" s="541" t="s">
        <v>481</v>
      </c>
    </row>
    <row r="10" spans="1:3" s="79" customFormat="1" ht="17.149999999999999" customHeight="1" x14ac:dyDescent="0.25">
      <c r="A10" s="211" t="s">
        <v>472</v>
      </c>
      <c r="B10" s="447" t="s">
        <v>479</v>
      </c>
      <c r="C10" s="602" t="s">
        <v>477</v>
      </c>
    </row>
    <row r="11" spans="1:3" s="79" customFormat="1" ht="17.149999999999999" customHeight="1" x14ac:dyDescent="0.25">
      <c r="A11" s="211" t="s">
        <v>191</v>
      </c>
      <c r="B11" s="448" t="s">
        <v>419</v>
      </c>
      <c r="C11" s="602"/>
    </row>
    <row r="12" spans="1:3" s="79" customFormat="1" ht="17.149999999999999" customHeight="1" x14ac:dyDescent="0.25">
      <c r="A12" s="211" t="s">
        <v>192</v>
      </c>
      <c r="B12" s="448" t="s">
        <v>420</v>
      </c>
      <c r="C12" s="603"/>
    </row>
    <row r="13" spans="1:3" s="79" customFormat="1" ht="17.149999999999999" customHeight="1" x14ac:dyDescent="0.25">
      <c r="A13" s="211" t="s">
        <v>188</v>
      </c>
      <c r="B13" s="540" t="s">
        <v>456</v>
      </c>
      <c r="C13" s="603"/>
    </row>
    <row r="14" spans="1:3" s="79" customFormat="1" ht="17.149999999999999" customHeight="1" x14ac:dyDescent="0.35">
      <c r="A14" s="210" t="s">
        <v>308</v>
      </c>
      <c r="B14" s="449"/>
      <c r="C14"/>
    </row>
    <row r="15" spans="1:3" s="294" customFormat="1" ht="17.149999999999999" customHeight="1" x14ac:dyDescent="0.3">
      <c r="A15" s="212" t="s">
        <v>193</v>
      </c>
      <c r="B15" s="536" t="s">
        <v>413</v>
      </c>
      <c r="C15" s="541"/>
    </row>
    <row r="16" spans="1:3" s="294" customFormat="1" ht="17.149999999999999" customHeight="1" x14ac:dyDescent="0.25">
      <c r="A16" s="211" t="s">
        <v>472</v>
      </c>
      <c r="B16" s="447" t="s">
        <v>473</v>
      </c>
      <c r="C16" s="602" t="s">
        <v>477</v>
      </c>
    </row>
    <row r="17" spans="1:3" ht="17.149999999999999" customHeight="1" x14ac:dyDescent="0.3">
      <c r="A17" s="211" t="s">
        <v>191</v>
      </c>
      <c r="B17" s="448" t="s">
        <v>419</v>
      </c>
      <c r="C17" s="602"/>
    </row>
    <row r="18" spans="1:3" ht="17.149999999999999" customHeight="1" x14ac:dyDescent="0.3">
      <c r="A18" s="211" t="s">
        <v>192</v>
      </c>
      <c r="B18" s="448" t="s">
        <v>420</v>
      </c>
      <c r="C18" s="603"/>
    </row>
    <row r="19" spans="1:3" ht="17.149999999999999" customHeight="1" x14ac:dyDescent="0.3">
      <c r="A19" s="211" t="s">
        <v>188</v>
      </c>
      <c r="B19" s="540" t="s">
        <v>418</v>
      </c>
      <c r="C19" s="603"/>
    </row>
    <row r="20" spans="1:3" ht="17.149999999999999" customHeight="1" x14ac:dyDescent="0.35">
      <c r="A20" s="210" t="s">
        <v>309</v>
      </c>
      <c r="B20" s="446"/>
    </row>
    <row r="21" spans="1:3" ht="17.149999999999999" customHeight="1" x14ac:dyDescent="0.3">
      <c r="A21" s="211" t="s">
        <v>193</v>
      </c>
      <c r="B21" s="536"/>
      <c r="C21" s="541"/>
    </row>
    <row r="22" spans="1:3" ht="17.149999999999999" customHeight="1" x14ac:dyDescent="0.3">
      <c r="A22" s="211" t="s">
        <v>472</v>
      </c>
      <c r="B22" s="447"/>
      <c r="C22" s="602" t="s">
        <v>477</v>
      </c>
    </row>
    <row r="23" spans="1:3" ht="17.149999999999999" customHeight="1" x14ac:dyDescent="0.3">
      <c r="A23" s="211" t="s">
        <v>191</v>
      </c>
      <c r="B23" s="448"/>
      <c r="C23" s="602"/>
    </row>
    <row r="24" spans="1:3" ht="17.149999999999999" customHeight="1" x14ac:dyDescent="0.3">
      <c r="A24" s="211" t="s">
        <v>192</v>
      </c>
      <c r="B24" s="448"/>
      <c r="C24" s="603"/>
    </row>
    <row r="25" spans="1:3" ht="17.149999999999999" customHeight="1" x14ac:dyDescent="0.3">
      <c r="A25" s="211" t="s">
        <v>188</v>
      </c>
      <c r="B25" s="447"/>
      <c r="C25" s="603"/>
    </row>
    <row r="26" spans="1:3" ht="17.149999999999999" customHeight="1" x14ac:dyDescent="0.35">
      <c r="A26" s="210" t="s">
        <v>198</v>
      </c>
      <c r="B26" s="446"/>
    </row>
    <row r="27" spans="1:3" ht="17.149999999999999" customHeight="1" x14ac:dyDescent="0.3">
      <c r="A27" s="211" t="s">
        <v>189</v>
      </c>
      <c r="B27" s="444"/>
    </row>
    <row r="28" spans="1:3" ht="17.149999999999999" customHeight="1" x14ac:dyDescent="0.3">
      <c r="A28" s="212" t="s">
        <v>194</v>
      </c>
      <c r="B28" s="444"/>
    </row>
    <row r="29" spans="1:3" ht="17.149999999999999" customHeight="1" x14ac:dyDescent="0.3">
      <c r="A29" s="212" t="s">
        <v>196</v>
      </c>
      <c r="B29" s="444"/>
    </row>
    <row r="30" spans="1:3" ht="17.149999999999999" customHeight="1" x14ac:dyDescent="0.3">
      <c r="A30" s="212" t="s">
        <v>195</v>
      </c>
      <c r="B30" s="444"/>
    </row>
    <row r="31" spans="1:3" ht="37.5" customHeight="1" x14ac:dyDescent="0.3">
      <c r="A31" s="424" t="s">
        <v>190</v>
      </c>
      <c r="B31" s="445"/>
    </row>
    <row r="32" spans="1:3" ht="17.149999999999999" customHeight="1" x14ac:dyDescent="0.35">
      <c r="A32" s="210" t="s">
        <v>199</v>
      </c>
      <c r="B32" s="450"/>
    </row>
    <row r="33" spans="1:5" ht="17.149999999999999" customHeight="1" x14ac:dyDescent="0.3">
      <c r="A33" s="211" t="s">
        <v>189</v>
      </c>
      <c r="B33" s="444"/>
    </row>
    <row r="34" spans="1:5" ht="17.149999999999999" customHeight="1" x14ac:dyDescent="0.3">
      <c r="A34" s="212" t="s">
        <v>194</v>
      </c>
      <c r="B34" s="444"/>
    </row>
    <row r="35" spans="1:5" ht="17.149999999999999" customHeight="1" x14ac:dyDescent="0.3">
      <c r="A35" s="212" t="s">
        <v>196</v>
      </c>
      <c r="B35" s="444"/>
    </row>
    <row r="36" spans="1:5" ht="17.149999999999999" customHeight="1" x14ac:dyDescent="0.3">
      <c r="A36" s="212" t="s">
        <v>195</v>
      </c>
      <c r="B36" s="444"/>
    </row>
    <row r="37" spans="1:5" ht="37.5" customHeight="1" x14ac:dyDescent="0.3">
      <c r="A37" s="424" t="s">
        <v>190</v>
      </c>
      <c r="B37" s="445"/>
    </row>
    <row r="38" spans="1:5" ht="17.149999999999999" customHeight="1" x14ac:dyDescent="0.35">
      <c r="A38" s="210" t="s">
        <v>306</v>
      </c>
      <c r="B38" s="450"/>
    </row>
    <row r="39" spans="1:5" ht="17.149999999999999" customHeight="1" x14ac:dyDescent="0.3">
      <c r="A39" s="211" t="s">
        <v>189</v>
      </c>
      <c r="B39" s="444"/>
    </row>
    <row r="40" spans="1:5" ht="17.149999999999999" customHeight="1" x14ac:dyDescent="0.3">
      <c r="A40" s="212" t="s">
        <v>194</v>
      </c>
      <c r="B40" s="444"/>
    </row>
    <row r="41" spans="1:5" ht="17.149999999999999" customHeight="1" x14ac:dyDescent="0.3">
      <c r="A41" s="212" t="s">
        <v>196</v>
      </c>
      <c r="B41" s="444"/>
    </row>
    <row r="42" spans="1:5" ht="17.149999999999999" customHeight="1" x14ac:dyDescent="0.3">
      <c r="A42" s="212" t="s">
        <v>195</v>
      </c>
      <c r="B42" s="444"/>
    </row>
    <row r="43" spans="1:5" ht="37.5" customHeight="1" x14ac:dyDescent="0.3">
      <c r="A43" s="424" t="s">
        <v>190</v>
      </c>
      <c r="B43" s="445"/>
    </row>
    <row r="44" spans="1:5" ht="17.149999999999999" customHeight="1" x14ac:dyDescent="0.3">
      <c r="A44" s="211" t="s">
        <v>193</v>
      </c>
      <c r="B44" s="447"/>
    </row>
    <row r="45" spans="1:5" ht="17.149999999999999" customHeight="1" x14ac:dyDescent="0.3">
      <c r="A45" s="211" t="s">
        <v>192</v>
      </c>
      <c r="B45" s="448"/>
    </row>
    <row r="46" spans="1:5" ht="15.75" customHeight="1" x14ac:dyDescent="0.35">
      <c r="A46" s="210" t="s">
        <v>310</v>
      </c>
      <c r="B46" s="450"/>
    </row>
    <row r="47" spans="1:5" ht="15.65" customHeight="1" x14ac:dyDescent="0.35">
      <c r="A47" s="213" t="s">
        <v>519</v>
      </c>
      <c r="B47" s="451"/>
    </row>
    <row r="48" spans="1:5" ht="58.5" customHeight="1" x14ac:dyDescent="0.3">
      <c r="A48" s="214" t="s">
        <v>342</v>
      </c>
      <c r="B48" s="452"/>
      <c r="C48" s="599" t="s">
        <v>478</v>
      </c>
      <c r="D48" s="772"/>
      <c r="E48" s="772"/>
    </row>
    <row r="49" spans="1:5" ht="28" x14ac:dyDescent="0.3">
      <c r="A49" s="214" t="s">
        <v>317</v>
      </c>
      <c r="B49" s="452" t="s">
        <v>284</v>
      </c>
      <c r="C49" s="597"/>
    </row>
    <row r="50" spans="1:5" ht="28" x14ac:dyDescent="0.3">
      <c r="A50" s="214" t="s">
        <v>311</v>
      </c>
      <c r="B50" s="452" t="s">
        <v>284</v>
      </c>
      <c r="C50" s="597"/>
    </row>
    <row r="51" spans="1:5" ht="28" x14ac:dyDescent="0.3">
      <c r="A51" s="214" t="s">
        <v>316</v>
      </c>
      <c r="B51" s="452" t="s">
        <v>284</v>
      </c>
      <c r="C51" s="346"/>
    </row>
    <row r="52" spans="1:5" ht="28" x14ac:dyDescent="0.3">
      <c r="A52" s="214" t="s">
        <v>318</v>
      </c>
      <c r="B52" s="452" t="s">
        <v>304</v>
      </c>
    </row>
    <row r="53" spans="1:5" ht="28" x14ac:dyDescent="0.3">
      <c r="A53" s="214" t="s">
        <v>312</v>
      </c>
      <c r="B53" s="452"/>
    </row>
    <row r="54" spans="1:5" ht="28" x14ac:dyDescent="0.3">
      <c r="A54" s="214" t="s">
        <v>313</v>
      </c>
      <c r="B54" s="452"/>
    </row>
    <row r="55" spans="1:5" ht="28" x14ac:dyDescent="0.3">
      <c r="A55" s="214" t="s">
        <v>314</v>
      </c>
      <c r="B55" s="452"/>
    </row>
    <row r="56" spans="1:5" ht="42" x14ac:dyDescent="0.3">
      <c r="A56" s="215" t="s">
        <v>315</v>
      </c>
      <c r="B56" s="452"/>
    </row>
    <row r="57" spans="1:5" ht="13.5" customHeight="1" x14ac:dyDescent="0.3">
      <c r="A57" s="770" t="s">
        <v>521</v>
      </c>
      <c r="B57" s="769"/>
    </row>
    <row r="58" spans="1:5" ht="50.5" customHeight="1" x14ac:dyDescent="0.3">
      <c r="A58" s="214" t="s">
        <v>518</v>
      </c>
      <c r="B58" s="452"/>
      <c r="C58" s="599" t="s">
        <v>520</v>
      </c>
      <c r="D58" s="772"/>
      <c r="E58" s="772"/>
    </row>
    <row r="59" spans="1:5" x14ac:dyDescent="0.3">
      <c r="A59" s="750"/>
      <c r="B59" s="479"/>
      <c r="C59" s="771"/>
    </row>
    <row r="60" spans="1:5" x14ac:dyDescent="0.3">
      <c r="A60" s="425" t="s">
        <v>320</v>
      </c>
      <c r="B60" s="54"/>
      <c r="C60" s="771"/>
    </row>
    <row r="61" spans="1:5" x14ac:dyDescent="0.3">
      <c r="A61" s="426" t="str">
        <f>'Input Ввод'!A2</f>
        <v>v.11.0.2021</v>
      </c>
      <c r="B61" s="426" t="s">
        <v>344</v>
      </c>
    </row>
    <row r="62" spans="1:5" x14ac:dyDescent="0.3">
      <c r="B62" s="291"/>
    </row>
    <row r="63" spans="1:5" x14ac:dyDescent="0.3">
      <c r="B63" s="291"/>
    </row>
    <row r="64" spans="1:5" x14ac:dyDescent="0.3">
      <c r="B64" s="291"/>
    </row>
    <row r="65" spans="2:2" x14ac:dyDescent="0.3">
      <c r="B65" s="291"/>
    </row>
    <row r="66" spans="2:2" x14ac:dyDescent="0.3">
      <c r="B66" s="291"/>
    </row>
    <row r="67" spans="2:2" x14ac:dyDescent="0.3">
      <c r="B67" s="291"/>
    </row>
    <row r="68" spans="2:2" x14ac:dyDescent="0.3">
      <c r="B68" s="291"/>
    </row>
    <row r="69" spans="2:2" x14ac:dyDescent="0.3">
      <c r="B69" s="291"/>
    </row>
    <row r="70" spans="2:2" x14ac:dyDescent="0.3">
      <c r="B70" s="291"/>
    </row>
    <row r="71" spans="2:2" x14ac:dyDescent="0.3">
      <c r="B71" s="291"/>
    </row>
    <row r="72" spans="2:2" x14ac:dyDescent="0.3">
      <c r="B72" s="291"/>
    </row>
    <row r="73" spans="2:2" x14ac:dyDescent="0.3">
      <c r="B73" s="291"/>
    </row>
    <row r="74" spans="2:2" x14ac:dyDescent="0.3">
      <c r="B74" s="291"/>
    </row>
    <row r="75" spans="2:2" x14ac:dyDescent="0.3">
      <c r="B75" s="291"/>
    </row>
    <row r="76" spans="2:2" x14ac:dyDescent="0.3">
      <c r="B76" s="291"/>
    </row>
    <row r="77" spans="2:2" x14ac:dyDescent="0.3">
      <c r="B77" s="291"/>
    </row>
    <row r="78" spans="2:2" x14ac:dyDescent="0.3">
      <c r="B78" s="291"/>
    </row>
    <row r="79" spans="2:2" x14ac:dyDescent="0.3">
      <c r="B79" s="291"/>
    </row>
    <row r="80" spans="2:2" x14ac:dyDescent="0.3">
      <c r="B80" s="291"/>
    </row>
    <row r="81" spans="2:2" x14ac:dyDescent="0.3">
      <c r="B81" s="291"/>
    </row>
    <row r="82" spans="2:2" x14ac:dyDescent="0.3">
      <c r="B82" s="291"/>
    </row>
    <row r="83" spans="2:2" x14ac:dyDescent="0.3">
      <c r="B83" s="291"/>
    </row>
    <row r="84" spans="2:2" x14ac:dyDescent="0.3">
      <c r="B84" s="291"/>
    </row>
    <row r="85" spans="2:2" x14ac:dyDescent="0.3">
      <c r="B85" s="291"/>
    </row>
    <row r="86" spans="2:2" x14ac:dyDescent="0.3">
      <c r="B86" s="291"/>
    </row>
    <row r="87" spans="2:2" x14ac:dyDescent="0.3">
      <c r="B87" s="291"/>
    </row>
    <row r="88" spans="2:2" x14ac:dyDescent="0.3">
      <c r="B88" s="291"/>
    </row>
    <row r="89" spans="2:2" x14ac:dyDescent="0.3">
      <c r="B89" s="291"/>
    </row>
    <row r="90" spans="2:2" x14ac:dyDescent="0.3">
      <c r="B90" s="291"/>
    </row>
    <row r="91" spans="2:2" x14ac:dyDescent="0.3">
      <c r="B91" s="291"/>
    </row>
    <row r="92" spans="2:2" x14ac:dyDescent="0.3">
      <c r="B92" s="291"/>
    </row>
    <row r="93" spans="2:2" x14ac:dyDescent="0.3">
      <c r="B93" s="291"/>
    </row>
    <row r="94" spans="2:2" x14ac:dyDescent="0.3">
      <c r="B94" s="291"/>
    </row>
    <row r="95" spans="2:2" x14ac:dyDescent="0.3">
      <c r="B95" s="291"/>
    </row>
    <row r="96" spans="2:2" x14ac:dyDescent="0.3">
      <c r="B96" s="291"/>
    </row>
    <row r="97" spans="2:2" x14ac:dyDescent="0.3">
      <c r="B97" s="291"/>
    </row>
    <row r="98" spans="2:2" x14ac:dyDescent="0.3">
      <c r="B98" s="291"/>
    </row>
    <row r="99" spans="2:2" x14ac:dyDescent="0.3">
      <c r="B99" s="291"/>
    </row>
    <row r="100" spans="2:2" x14ac:dyDescent="0.3">
      <c r="B100" s="291"/>
    </row>
    <row r="101" spans="2:2" x14ac:dyDescent="0.3">
      <c r="B101" s="291"/>
    </row>
    <row r="102" spans="2:2" x14ac:dyDescent="0.3">
      <c r="B102" s="291"/>
    </row>
    <row r="103" spans="2:2" x14ac:dyDescent="0.3">
      <c r="B103" s="291"/>
    </row>
    <row r="104" spans="2:2" x14ac:dyDescent="0.3">
      <c r="B104" s="291"/>
    </row>
    <row r="105" spans="2:2" x14ac:dyDescent="0.3">
      <c r="B105" s="291"/>
    </row>
    <row r="106" spans="2:2" x14ac:dyDescent="0.3">
      <c r="B106" s="291"/>
    </row>
    <row r="107" spans="2:2" x14ac:dyDescent="0.3">
      <c r="B107" s="291"/>
    </row>
    <row r="108" spans="2:2" x14ac:dyDescent="0.3">
      <c r="B108" s="291"/>
    </row>
    <row r="109" spans="2:2" x14ac:dyDescent="0.3">
      <c r="B109" s="291"/>
    </row>
    <row r="110" spans="2:2" x14ac:dyDescent="0.3">
      <c r="B110" s="291"/>
    </row>
    <row r="111" spans="2:2" x14ac:dyDescent="0.3">
      <c r="B111" s="291"/>
    </row>
    <row r="112" spans="2:2" x14ac:dyDescent="0.3">
      <c r="B112" s="291"/>
    </row>
    <row r="113" spans="2:2" x14ac:dyDescent="0.3">
      <c r="B113" s="291"/>
    </row>
    <row r="114" spans="2:2" x14ac:dyDescent="0.3">
      <c r="B114" s="291"/>
    </row>
    <row r="115" spans="2:2" x14ac:dyDescent="0.3">
      <c r="B115" s="291"/>
    </row>
    <row r="116" spans="2:2" x14ac:dyDescent="0.3">
      <c r="B116" s="291"/>
    </row>
    <row r="117" spans="2:2" x14ac:dyDescent="0.3">
      <c r="B117" s="291"/>
    </row>
    <row r="118" spans="2:2" x14ac:dyDescent="0.3">
      <c r="B118" s="291"/>
    </row>
    <row r="119" spans="2:2" x14ac:dyDescent="0.3">
      <c r="B119" s="291"/>
    </row>
    <row r="120" spans="2:2" x14ac:dyDescent="0.3">
      <c r="B120" s="291"/>
    </row>
    <row r="121" spans="2:2" x14ac:dyDescent="0.3">
      <c r="B121" s="291"/>
    </row>
    <row r="122" spans="2:2" x14ac:dyDescent="0.3">
      <c r="B122" s="291"/>
    </row>
    <row r="123" spans="2:2" x14ac:dyDescent="0.3">
      <c r="B123" s="291"/>
    </row>
    <row r="124" spans="2:2" x14ac:dyDescent="0.3">
      <c r="B124" s="291"/>
    </row>
    <row r="125" spans="2:2" x14ac:dyDescent="0.3">
      <c r="B125" s="291"/>
    </row>
    <row r="126" spans="2:2" x14ac:dyDescent="0.3">
      <c r="B126" s="291"/>
    </row>
    <row r="127" spans="2:2" x14ac:dyDescent="0.3">
      <c r="B127" s="291"/>
    </row>
    <row r="128" spans="2:2" x14ac:dyDescent="0.3">
      <c r="B128" s="291"/>
    </row>
    <row r="129" spans="2:2" x14ac:dyDescent="0.3">
      <c r="B129" s="291"/>
    </row>
    <row r="130" spans="2:2" x14ac:dyDescent="0.3">
      <c r="B130" s="291"/>
    </row>
    <row r="131" spans="2:2" x14ac:dyDescent="0.3">
      <c r="B131" s="291"/>
    </row>
    <row r="132" spans="2:2" x14ac:dyDescent="0.3">
      <c r="B132" s="291"/>
    </row>
    <row r="133" spans="2:2" x14ac:dyDescent="0.3">
      <c r="B133" s="291"/>
    </row>
    <row r="134" spans="2:2" x14ac:dyDescent="0.3">
      <c r="B134" s="291"/>
    </row>
    <row r="135" spans="2:2" x14ac:dyDescent="0.3">
      <c r="B135" s="291"/>
    </row>
    <row r="136" spans="2:2" x14ac:dyDescent="0.3">
      <c r="B136" s="291"/>
    </row>
    <row r="137" spans="2:2" x14ac:dyDescent="0.3">
      <c r="B137" s="291"/>
    </row>
    <row r="138" spans="2:2" x14ac:dyDescent="0.3">
      <c r="B138" s="291"/>
    </row>
    <row r="139" spans="2:2" x14ac:dyDescent="0.3">
      <c r="B139" s="291"/>
    </row>
    <row r="140" spans="2:2" x14ac:dyDescent="0.3">
      <c r="B140" s="291"/>
    </row>
    <row r="141" spans="2:2" x14ac:dyDescent="0.3">
      <c r="B141" s="291"/>
    </row>
    <row r="142" spans="2:2" x14ac:dyDescent="0.3">
      <c r="B142" s="291"/>
    </row>
    <row r="143" spans="2:2" x14ac:dyDescent="0.3">
      <c r="B143" s="291"/>
    </row>
    <row r="144" spans="2:2" x14ac:dyDescent="0.3">
      <c r="B144" s="291"/>
    </row>
    <row r="145" spans="2:2" x14ac:dyDescent="0.3">
      <c r="B145" s="291"/>
    </row>
    <row r="146" spans="2:2" x14ac:dyDescent="0.3">
      <c r="B146" s="291"/>
    </row>
    <row r="147" spans="2:2" x14ac:dyDescent="0.3">
      <c r="B147" s="291"/>
    </row>
    <row r="148" spans="2:2" x14ac:dyDescent="0.3">
      <c r="B148" s="291"/>
    </row>
    <row r="149" spans="2:2" x14ac:dyDescent="0.3">
      <c r="B149" s="291"/>
    </row>
    <row r="150" spans="2:2" x14ac:dyDescent="0.3">
      <c r="B150" s="291"/>
    </row>
    <row r="151" spans="2:2" x14ac:dyDescent="0.3">
      <c r="B151" s="291"/>
    </row>
    <row r="152" spans="2:2" x14ac:dyDescent="0.3">
      <c r="B152" s="291"/>
    </row>
    <row r="153" spans="2:2" x14ac:dyDescent="0.3">
      <c r="B153" s="291"/>
    </row>
    <row r="154" spans="2:2" x14ac:dyDescent="0.3">
      <c r="B154" s="291"/>
    </row>
    <row r="155" spans="2:2" x14ac:dyDescent="0.3">
      <c r="B155" s="291"/>
    </row>
    <row r="156" spans="2:2" x14ac:dyDescent="0.3">
      <c r="B156" s="291"/>
    </row>
    <row r="157" spans="2:2" x14ac:dyDescent="0.3">
      <c r="B157" s="291"/>
    </row>
    <row r="158" spans="2:2" x14ac:dyDescent="0.3">
      <c r="B158" s="291"/>
    </row>
    <row r="159" spans="2:2" x14ac:dyDescent="0.3">
      <c r="B159" s="291"/>
    </row>
    <row r="160" spans="2:2" x14ac:dyDescent="0.3">
      <c r="B160" s="291"/>
    </row>
    <row r="161" spans="2:2" x14ac:dyDescent="0.3">
      <c r="B161" s="291"/>
    </row>
    <row r="162" spans="2:2" x14ac:dyDescent="0.3">
      <c r="B162" s="291"/>
    </row>
    <row r="163" spans="2:2" x14ac:dyDescent="0.3">
      <c r="B163" s="291"/>
    </row>
    <row r="164" spans="2:2" x14ac:dyDescent="0.3">
      <c r="B164" s="291"/>
    </row>
    <row r="165" spans="2:2" x14ac:dyDescent="0.3">
      <c r="B165" s="291"/>
    </row>
    <row r="166" spans="2:2" x14ac:dyDescent="0.3">
      <c r="B166" s="291"/>
    </row>
    <row r="167" spans="2:2" x14ac:dyDescent="0.3">
      <c r="B167" s="291"/>
    </row>
    <row r="168" spans="2:2" x14ac:dyDescent="0.3">
      <c r="B168" s="291"/>
    </row>
    <row r="169" spans="2:2" x14ac:dyDescent="0.3">
      <c r="B169" s="291"/>
    </row>
    <row r="170" spans="2:2" x14ac:dyDescent="0.3">
      <c r="B170" s="291"/>
    </row>
    <row r="171" spans="2:2" x14ac:dyDescent="0.3">
      <c r="B171" s="291"/>
    </row>
    <row r="172" spans="2:2" x14ac:dyDescent="0.3">
      <c r="B172" s="291"/>
    </row>
    <row r="173" spans="2:2" x14ac:dyDescent="0.3">
      <c r="B173" s="291"/>
    </row>
    <row r="174" spans="2:2" x14ac:dyDescent="0.3">
      <c r="B174" s="291"/>
    </row>
    <row r="175" spans="2:2" x14ac:dyDescent="0.3">
      <c r="B175" s="291"/>
    </row>
    <row r="176" spans="2:2" x14ac:dyDescent="0.3">
      <c r="B176" s="291"/>
    </row>
    <row r="177" spans="2:2" x14ac:dyDescent="0.3">
      <c r="B177" s="291"/>
    </row>
    <row r="178" spans="2:2" x14ac:dyDescent="0.3">
      <c r="B178" s="291"/>
    </row>
    <row r="179" spans="2:2" x14ac:dyDescent="0.3">
      <c r="B179" s="291"/>
    </row>
    <row r="180" spans="2:2" x14ac:dyDescent="0.3">
      <c r="B180" s="291"/>
    </row>
    <row r="181" spans="2:2" x14ac:dyDescent="0.3">
      <c r="B181" s="291"/>
    </row>
    <row r="182" spans="2:2" x14ac:dyDescent="0.3">
      <c r="B182" s="291"/>
    </row>
    <row r="183" spans="2:2" x14ac:dyDescent="0.3">
      <c r="B183" s="291"/>
    </row>
    <row r="184" spans="2:2" x14ac:dyDescent="0.3">
      <c r="B184" s="291"/>
    </row>
    <row r="185" spans="2:2" x14ac:dyDescent="0.3">
      <c r="B185" s="291"/>
    </row>
    <row r="186" spans="2:2" x14ac:dyDescent="0.3">
      <c r="B186" s="291"/>
    </row>
    <row r="187" spans="2:2" x14ac:dyDescent="0.3">
      <c r="B187" s="291"/>
    </row>
    <row r="188" spans="2:2" x14ac:dyDescent="0.3">
      <c r="B188" s="291"/>
    </row>
    <row r="189" spans="2:2" x14ac:dyDescent="0.3">
      <c r="B189" s="291"/>
    </row>
    <row r="190" spans="2:2" x14ac:dyDescent="0.3">
      <c r="B190" s="291"/>
    </row>
    <row r="191" spans="2:2" x14ac:dyDescent="0.3">
      <c r="B191" s="291"/>
    </row>
    <row r="192" spans="2:2" x14ac:dyDescent="0.3">
      <c r="B192" s="291"/>
    </row>
    <row r="193" spans="2:2" x14ac:dyDescent="0.3">
      <c r="B193" s="291"/>
    </row>
    <row r="194" spans="2:2" x14ac:dyDescent="0.3">
      <c r="B194" s="291"/>
    </row>
    <row r="195" spans="2:2" x14ac:dyDescent="0.3">
      <c r="B195" s="291"/>
    </row>
    <row r="196" spans="2:2" x14ac:dyDescent="0.3">
      <c r="B196" s="291"/>
    </row>
    <row r="197" spans="2:2" x14ac:dyDescent="0.3">
      <c r="B197" s="291"/>
    </row>
    <row r="198" spans="2:2" x14ac:dyDescent="0.3">
      <c r="B198" s="291"/>
    </row>
    <row r="199" spans="2:2" x14ac:dyDescent="0.3">
      <c r="B199" s="291"/>
    </row>
    <row r="200" spans="2:2" x14ac:dyDescent="0.3">
      <c r="B200" s="291"/>
    </row>
    <row r="201" spans="2:2" x14ac:dyDescent="0.3">
      <c r="B201" s="291"/>
    </row>
    <row r="202" spans="2:2" x14ac:dyDescent="0.3">
      <c r="B202" s="291"/>
    </row>
    <row r="203" spans="2:2" x14ac:dyDescent="0.3">
      <c r="B203" s="291"/>
    </row>
    <row r="204" spans="2:2" x14ac:dyDescent="0.3">
      <c r="B204" s="291"/>
    </row>
    <row r="205" spans="2:2" x14ac:dyDescent="0.3">
      <c r="B205" s="291"/>
    </row>
    <row r="206" spans="2:2" x14ac:dyDescent="0.3">
      <c r="B206" s="291"/>
    </row>
    <row r="207" spans="2:2" x14ac:dyDescent="0.3">
      <c r="B207" s="291"/>
    </row>
    <row r="208" spans="2:2" x14ac:dyDescent="0.3">
      <c r="B208" s="291"/>
    </row>
    <row r="209" spans="2:2" x14ac:dyDescent="0.3">
      <c r="B209" s="291"/>
    </row>
    <row r="210" spans="2:2" x14ac:dyDescent="0.3">
      <c r="B210" s="291"/>
    </row>
    <row r="211" spans="2:2" x14ac:dyDescent="0.3">
      <c r="B211" s="291"/>
    </row>
    <row r="212" spans="2:2" x14ac:dyDescent="0.3">
      <c r="B212" s="291"/>
    </row>
    <row r="213" spans="2:2" x14ac:dyDescent="0.3">
      <c r="B213" s="291"/>
    </row>
    <row r="214" spans="2:2" x14ac:dyDescent="0.3">
      <c r="B214" s="291"/>
    </row>
    <row r="215" spans="2:2" x14ac:dyDescent="0.3">
      <c r="B215" s="291"/>
    </row>
    <row r="216" spans="2:2" x14ac:dyDescent="0.3">
      <c r="B216" s="291"/>
    </row>
    <row r="217" spans="2:2" x14ac:dyDescent="0.3">
      <c r="B217" s="291"/>
    </row>
    <row r="218" spans="2:2" x14ac:dyDescent="0.3">
      <c r="B218" s="291"/>
    </row>
    <row r="219" spans="2:2" x14ac:dyDescent="0.3">
      <c r="B219" s="291"/>
    </row>
    <row r="220" spans="2:2" x14ac:dyDescent="0.3">
      <c r="B220" s="291"/>
    </row>
    <row r="221" spans="2:2" x14ac:dyDescent="0.3">
      <c r="B221" s="291"/>
    </row>
    <row r="222" spans="2:2" x14ac:dyDescent="0.3">
      <c r="B222" s="291"/>
    </row>
    <row r="223" spans="2:2" x14ac:dyDescent="0.3">
      <c r="B223" s="291"/>
    </row>
    <row r="224" spans="2:2" x14ac:dyDescent="0.3">
      <c r="B224" s="291"/>
    </row>
    <row r="225" spans="2:2" x14ac:dyDescent="0.3">
      <c r="B225" s="291"/>
    </row>
    <row r="226" spans="2:2" x14ac:dyDescent="0.3">
      <c r="B226" s="291"/>
    </row>
    <row r="227" spans="2:2" x14ac:dyDescent="0.3">
      <c r="B227" s="291"/>
    </row>
    <row r="228" spans="2:2" x14ac:dyDescent="0.3">
      <c r="B228" s="291"/>
    </row>
    <row r="229" spans="2:2" x14ac:dyDescent="0.3">
      <c r="B229" s="291"/>
    </row>
    <row r="230" spans="2:2" x14ac:dyDescent="0.3">
      <c r="B230" s="291"/>
    </row>
    <row r="231" spans="2:2" x14ac:dyDescent="0.3">
      <c r="B231" s="291"/>
    </row>
    <row r="232" spans="2:2" x14ac:dyDescent="0.3">
      <c r="B232" s="291"/>
    </row>
    <row r="233" spans="2:2" x14ac:dyDescent="0.3">
      <c r="B233" s="291"/>
    </row>
    <row r="234" spans="2:2" x14ac:dyDescent="0.3">
      <c r="B234" s="291"/>
    </row>
    <row r="235" spans="2:2" x14ac:dyDescent="0.3">
      <c r="B235" s="291"/>
    </row>
    <row r="236" spans="2:2" x14ac:dyDescent="0.3">
      <c r="B236" s="291"/>
    </row>
    <row r="237" spans="2:2" x14ac:dyDescent="0.3">
      <c r="B237" s="291"/>
    </row>
    <row r="238" spans="2:2" x14ac:dyDescent="0.3">
      <c r="B238" s="291"/>
    </row>
    <row r="239" spans="2:2" x14ac:dyDescent="0.3">
      <c r="B239" s="291"/>
    </row>
    <row r="240" spans="2:2" x14ac:dyDescent="0.3">
      <c r="B240" s="291"/>
    </row>
    <row r="241" spans="2:2" x14ac:dyDescent="0.3">
      <c r="B241" s="291"/>
    </row>
    <row r="242" spans="2:2" x14ac:dyDescent="0.3">
      <c r="B242" s="291"/>
    </row>
    <row r="243" spans="2:2" x14ac:dyDescent="0.3">
      <c r="B243" s="291"/>
    </row>
    <row r="244" spans="2:2" x14ac:dyDescent="0.3">
      <c r="B244" s="291"/>
    </row>
    <row r="245" spans="2:2" x14ac:dyDescent="0.3">
      <c r="B245" s="291"/>
    </row>
    <row r="246" spans="2:2" x14ac:dyDescent="0.3">
      <c r="B246" s="291"/>
    </row>
    <row r="247" spans="2:2" x14ac:dyDescent="0.3">
      <c r="B247" s="291"/>
    </row>
    <row r="248" spans="2:2" x14ac:dyDescent="0.3">
      <c r="B248" s="291"/>
    </row>
    <row r="249" spans="2:2" x14ac:dyDescent="0.3">
      <c r="B249" s="291"/>
    </row>
    <row r="250" spans="2:2" x14ac:dyDescent="0.3">
      <c r="B250" s="291"/>
    </row>
    <row r="251" spans="2:2" x14ac:dyDescent="0.3">
      <c r="B251" s="291"/>
    </row>
    <row r="252" spans="2:2" x14ac:dyDescent="0.3">
      <c r="B252" s="291"/>
    </row>
    <row r="253" spans="2:2" x14ac:dyDescent="0.3">
      <c r="B253" s="291"/>
    </row>
    <row r="254" spans="2:2" x14ac:dyDescent="0.3">
      <c r="B254" s="291"/>
    </row>
    <row r="255" spans="2:2" x14ac:dyDescent="0.3">
      <c r="B255" s="291"/>
    </row>
    <row r="256" spans="2:2" x14ac:dyDescent="0.3">
      <c r="B256" s="291"/>
    </row>
    <row r="257" spans="2:2" x14ac:dyDescent="0.3">
      <c r="B257" s="291"/>
    </row>
    <row r="258" spans="2:2" x14ac:dyDescent="0.3">
      <c r="B258" s="291"/>
    </row>
    <row r="259" spans="2:2" x14ac:dyDescent="0.3">
      <c r="B259" s="291"/>
    </row>
    <row r="260" spans="2:2" x14ac:dyDescent="0.3">
      <c r="B260" s="291"/>
    </row>
    <row r="261" spans="2:2" x14ac:dyDescent="0.3">
      <c r="B261" s="291"/>
    </row>
    <row r="262" spans="2:2" x14ac:dyDescent="0.3">
      <c r="B262" s="291"/>
    </row>
    <row r="263" spans="2:2" x14ac:dyDescent="0.3">
      <c r="B263" s="291"/>
    </row>
    <row r="264" spans="2:2" x14ac:dyDescent="0.3">
      <c r="B264" s="291"/>
    </row>
    <row r="265" spans="2:2" x14ac:dyDescent="0.3">
      <c r="B265" s="291"/>
    </row>
    <row r="266" spans="2:2" x14ac:dyDescent="0.3">
      <c r="B266" s="291"/>
    </row>
    <row r="267" spans="2:2" x14ac:dyDescent="0.3">
      <c r="B267" s="291"/>
    </row>
    <row r="268" spans="2:2" x14ac:dyDescent="0.3">
      <c r="B268" s="291"/>
    </row>
    <row r="269" spans="2:2" x14ac:dyDescent="0.3">
      <c r="B269" s="291"/>
    </row>
    <row r="270" spans="2:2" x14ac:dyDescent="0.3">
      <c r="B270" s="291"/>
    </row>
    <row r="271" spans="2:2" x14ac:dyDescent="0.3">
      <c r="B271" s="291"/>
    </row>
    <row r="272" spans="2:2" x14ac:dyDescent="0.3">
      <c r="B272" s="291"/>
    </row>
    <row r="273" spans="2:2" x14ac:dyDescent="0.3">
      <c r="B273" s="291"/>
    </row>
    <row r="274" spans="2:2" x14ac:dyDescent="0.3">
      <c r="B274" s="291"/>
    </row>
    <row r="275" spans="2:2" x14ac:dyDescent="0.3">
      <c r="B275" s="291"/>
    </row>
    <row r="276" spans="2:2" x14ac:dyDescent="0.3">
      <c r="B276" s="291"/>
    </row>
    <row r="277" spans="2:2" x14ac:dyDescent="0.3">
      <c r="B277" s="291"/>
    </row>
    <row r="278" spans="2:2" x14ac:dyDescent="0.3">
      <c r="B278" s="291"/>
    </row>
    <row r="279" spans="2:2" x14ac:dyDescent="0.3">
      <c r="B279" s="291"/>
    </row>
    <row r="280" spans="2:2" x14ac:dyDescent="0.3">
      <c r="B280" s="291"/>
    </row>
    <row r="281" spans="2:2" x14ac:dyDescent="0.3">
      <c r="B281" s="291"/>
    </row>
    <row r="282" spans="2:2" x14ac:dyDescent="0.3">
      <c r="B282" s="291"/>
    </row>
    <row r="283" spans="2:2" x14ac:dyDescent="0.3">
      <c r="B283" s="291"/>
    </row>
    <row r="284" spans="2:2" x14ac:dyDescent="0.3">
      <c r="B284" s="291"/>
    </row>
    <row r="285" spans="2:2" x14ac:dyDescent="0.3">
      <c r="B285" s="291"/>
    </row>
    <row r="286" spans="2:2" x14ac:dyDescent="0.3">
      <c r="B286" s="291"/>
    </row>
    <row r="287" spans="2:2" x14ac:dyDescent="0.3">
      <c r="B287" s="291"/>
    </row>
    <row r="288" spans="2:2" x14ac:dyDescent="0.3">
      <c r="B288" s="291"/>
    </row>
    <row r="289" spans="2:2" x14ac:dyDescent="0.3">
      <c r="B289" s="291"/>
    </row>
    <row r="290" spans="2:2" x14ac:dyDescent="0.3">
      <c r="B290" s="291"/>
    </row>
    <row r="291" spans="2:2" x14ac:dyDescent="0.3">
      <c r="B291" s="291"/>
    </row>
    <row r="292" spans="2:2" x14ac:dyDescent="0.3">
      <c r="B292" s="291"/>
    </row>
    <row r="293" spans="2:2" x14ac:dyDescent="0.3">
      <c r="B293" s="291"/>
    </row>
    <row r="294" spans="2:2" x14ac:dyDescent="0.3">
      <c r="B294" s="291"/>
    </row>
    <row r="295" spans="2:2" x14ac:dyDescent="0.3">
      <c r="B295" s="291"/>
    </row>
    <row r="296" spans="2:2" x14ac:dyDescent="0.3">
      <c r="B296" s="291"/>
    </row>
    <row r="297" spans="2:2" x14ac:dyDescent="0.3">
      <c r="B297" s="291"/>
    </row>
    <row r="298" spans="2:2" x14ac:dyDescent="0.3">
      <c r="B298" s="291"/>
    </row>
    <row r="299" spans="2:2" x14ac:dyDescent="0.3">
      <c r="B299" s="291"/>
    </row>
    <row r="300" spans="2:2" x14ac:dyDescent="0.3">
      <c r="B300" s="291"/>
    </row>
    <row r="301" spans="2:2" x14ac:dyDescent="0.3">
      <c r="B301" s="291"/>
    </row>
    <row r="302" spans="2:2" x14ac:dyDescent="0.3">
      <c r="B302" s="291"/>
    </row>
    <row r="303" spans="2:2" x14ac:dyDescent="0.3">
      <c r="B303" s="291"/>
    </row>
    <row r="304" spans="2:2" x14ac:dyDescent="0.3">
      <c r="B304" s="291"/>
    </row>
    <row r="305" spans="2:2" x14ac:dyDescent="0.3">
      <c r="B305" s="291"/>
    </row>
    <row r="306" spans="2:2" x14ac:dyDescent="0.3">
      <c r="B306" s="291"/>
    </row>
    <row r="307" spans="2:2" x14ac:dyDescent="0.3">
      <c r="B307" s="291"/>
    </row>
    <row r="308" spans="2:2" x14ac:dyDescent="0.3">
      <c r="B308" s="291"/>
    </row>
    <row r="309" spans="2:2" x14ac:dyDescent="0.3">
      <c r="B309" s="291"/>
    </row>
    <row r="310" spans="2:2" x14ac:dyDescent="0.3">
      <c r="B310" s="291"/>
    </row>
    <row r="311" spans="2:2" x14ac:dyDescent="0.3">
      <c r="B311" s="291"/>
    </row>
    <row r="312" spans="2:2" x14ac:dyDescent="0.3">
      <c r="B312" s="291"/>
    </row>
    <row r="313" spans="2:2" x14ac:dyDescent="0.3">
      <c r="B313" s="291"/>
    </row>
    <row r="314" spans="2:2" x14ac:dyDescent="0.3">
      <c r="B314" s="291"/>
    </row>
    <row r="315" spans="2:2" x14ac:dyDescent="0.3">
      <c r="B315" s="291"/>
    </row>
    <row r="316" spans="2:2" x14ac:dyDescent="0.3">
      <c r="B316" s="291"/>
    </row>
    <row r="317" spans="2:2" x14ac:dyDescent="0.3">
      <c r="B317" s="291"/>
    </row>
    <row r="318" spans="2:2" x14ac:dyDescent="0.3">
      <c r="B318" s="291"/>
    </row>
    <row r="319" spans="2:2" x14ac:dyDescent="0.3">
      <c r="B319" s="291"/>
    </row>
    <row r="320" spans="2:2" x14ac:dyDescent="0.3">
      <c r="B320" s="291"/>
    </row>
    <row r="321" spans="2:2" x14ac:dyDescent="0.3">
      <c r="B321" s="291"/>
    </row>
    <row r="322" spans="2:2" x14ac:dyDescent="0.3">
      <c r="B322" s="291"/>
    </row>
    <row r="323" spans="2:2" x14ac:dyDescent="0.3">
      <c r="B323" s="291"/>
    </row>
    <row r="324" spans="2:2" x14ac:dyDescent="0.3">
      <c r="B324" s="291"/>
    </row>
    <row r="325" spans="2:2" x14ac:dyDescent="0.3">
      <c r="B325" s="291"/>
    </row>
    <row r="326" spans="2:2" x14ac:dyDescent="0.3">
      <c r="B326" s="291"/>
    </row>
    <row r="327" spans="2:2" x14ac:dyDescent="0.3">
      <c r="B327" s="291"/>
    </row>
    <row r="328" spans="2:2" x14ac:dyDescent="0.3">
      <c r="B328" s="291"/>
    </row>
    <row r="329" spans="2:2" x14ac:dyDescent="0.3">
      <c r="B329" s="291"/>
    </row>
    <row r="330" spans="2:2" x14ac:dyDescent="0.3">
      <c r="B330" s="291"/>
    </row>
    <row r="331" spans="2:2" x14ac:dyDescent="0.3">
      <c r="B331" s="291"/>
    </row>
    <row r="332" spans="2:2" x14ac:dyDescent="0.3">
      <c r="B332" s="291"/>
    </row>
    <row r="333" spans="2:2" x14ac:dyDescent="0.3">
      <c r="B333" s="291"/>
    </row>
    <row r="334" spans="2:2" x14ac:dyDescent="0.3">
      <c r="B334" s="291"/>
    </row>
    <row r="335" spans="2:2" x14ac:dyDescent="0.3">
      <c r="B335" s="291"/>
    </row>
    <row r="336" spans="2:2" x14ac:dyDescent="0.3">
      <c r="B336" s="291"/>
    </row>
    <row r="337" spans="2:2" x14ac:dyDescent="0.3">
      <c r="B337" s="291"/>
    </row>
    <row r="338" spans="2:2" x14ac:dyDescent="0.3">
      <c r="B338" s="291"/>
    </row>
    <row r="339" spans="2:2" x14ac:dyDescent="0.3">
      <c r="B339" s="291"/>
    </row>
    <row r="340" spans="2:2" x14ac:dyDescent="0.3">
      <c r="B340" s="291"/>
    </row>
    <row r="341" spans="2:2" x14ac:dyDescent="0.3">
      <c r="B341" s="291"/>
    </row>
    <row r="342" spans="2:2" x14ac:dyDescent="0.3">
      <c r="B342" s="291"/>
    </row>
    <row r="343" spans="2:2" x14ac:dyDescent="0.3">
      <c r="B343" s="291"/>
    </row>
    <row r="344" spans="2:2" x14ac:dyDescent="0.3">
      <c r="B344" s="291"/>
    </row>
    <row r="345" spans="2:2" x14ac:dyDescent="0.3">
      <c r="B345" s="291"/>
    </row>
    <row r="346" spans="2:2" x14ac:dyDescent="0.3">
      <c r="B346" s="291"/>
    </row>
    <row r="347" spans="2:2" x14ac:dyDescent="0.3">
      <c r="B347" s="291"/>
    </row>
    <row r="348" spans="2:2" x14ac:dyDescent="0.3">
      <c r="B348" s="291"/>
    </row>
    <row r="349" spans="2:2" x14ac:dyDescent="0.3">
      <c r="B349" s="291"/>
    </row>
    <row r="350" spans="2:2" x14ac:dyDescent="0.3">
      <c r="B350" s="291"/>
    </row>
    <row r="351" spans="2:2" x14ac:dyDescent="0.3">
      <c r="B351" s="291"/>
    </row>
    <row r="352" spans="2:2" x14ac:dyDescent="0.3">
      <c r="B352" s="291"/>
    </row>
    <row r="353" spans="2:2" x14ac:dyDescent="0.3">
      <c r="B353" s="291"/>
    </row>
    <row r="354" spans="2:2" x14ac:dyDescent="0.3">
      <c r="B354" s="291"/>
    </row>
    <row r="355" spans="2:2" x14ac:dyDescent="0.3">
      <c r="B355" s="291"/>
    </row>
    <row r="356" spans="2:2" x14ac:dyDescent="0.3">
      <c r="B356" s="291"/>
    </row>
    <row r="357" spans="2:2" x14ac:dyDescent="0.3">
      <c r="B357" s="291"/>
    </row>
    <row r="358" spans="2:2" x14ac:dyDescent="0.3">
      <c r="B358" s="291"/>
    </row>
    <row r="359" spans="2:2" x14ac:dyDescent="0.3">
      <c r="B359" s="291"/>
    </row>
    <row r="360" spans="2:2" x14ac:dyDescent="0.3">
      <c r="B360" s="291"/>
    </row>
    <row r="361" spans="2:2" x14ac:dyDescent="0.3">
      <c r="B361" s="291"/>
    </row>
    <row r="362" spans="2:2" x14ac:dyDescent="0.3">
      <c r="B362" s="291"/>
    </row>
    <row r="363" spans="2:2" x14ac:dyDescent="0.3">
      <c r="B363" s="291"/>
    </row>
    <row r="364" spans="2:2" x14ac:dyDescent="0.3">
      <c r="B364" s="291"/>
    </row>
    <row r="365" spans="2:2" x14ac:dyDescent="0.3">
      <c r="B365" s="291"/>
    </row>
    <row r="366" spans="2:2" x14ac:dyDescent="0.3">
      <c r="B366" s="291"/>
    </row>
    <row r="367" spans="2:2" x14ac:dyDescent="0.3">
      <c r="B367" s="291"/>
    </row>
    <row r="368" spans="2:2" x14ac:dyDescent="0.3">
      <c r="B368" s="291"/>
    </row>
    <row r="369" spans="2:2" x14ac:dyDescent="0.3">
      <c r="B369" s="291"/>
    </row>
    <row r="370" spans="2:2" x14ac:dyDescent="0.3">
      <c r="B370" s="291"/>
    </row>
    <row r="371" spans="2:2" x14ac:dyDescent="0.3">
      <c r="B371" s="291"/>
    </row>
    <row r="372" spans="2:2" x14ac:dyDescent="0.3">
      <c r="B372" s="291"/>
    </row>
    <row r="373" spans="2:2" x14ac:dyDescent="0.3">
      <c r="B373" s="291"/>
    </row>
    <row r="374" spans="2:2" x14ac:dyDescent="0.3">
      <c r="B374" s="291"/>
    </row>
    <row r="375" spans="2:2" x14ac:dyDescent="0.3">
      <c r="B375" s="291"/>
    </row>
    <row r="376" spans="2:2" x14ac:dyDescent="0.3">
      <c r="B376" s="291"/>
    </row>
    <row r="377" spans="2:2" x14ac:dyDescent="0.3">
      <c r="B377" s="291"/>
    </row>
    <row r="378" spans="2:2" x14ac:dyDescent="0.3">
      <c r="B378" s="291"/>
    </row>
    <row r="379" spans="2:2" x14ac:dyDescent="0.3">
      <c r="B379" s="291"/>
    </row>
    <row r="380" spans="2:2" x14ac:dyDescent="0.3">
      <c r="B380" s="291"/>
    </row>
    <row r="381" spans="2:2" x14ac:dyDescent="0.3">
      <c r="B381" s="291"/>
    </row>
    <row r="382" spans="2:2" x14ac:dyDescent="0.3">
      <c r="B382" s="291"/>
    </row>
    <row r="383" spans="2:2" x14ac:dyDescent="0.3">
      <c r="B383" s="291"/>
    </row>
    <row r="384" spans="2:2" x14ac:dyDescent="0.3">
      <c r="B384" s="291"/>
    </row>
    <row r="385" spans="2:2" x14ac:dyDescent="0.3">
      <c r="B385" s="291"/>
    </row>
    <row r="386" spans="2:2" x14ac:dyDescent="0.3">
      <c r="B386" s="291"/>
    </row>
    <row r="387" spans="2:2" x14ac:dyDescent="0.3">
      <c r="B387" s="291"/>
    </row>
    <row r="388" spans="2:2" x14ac:dyDescent="0.3">
      <c r="B388" s="291"/>
    </row>
    <row r="389" spans="2:2" x14ac:dyDescent="0.3">
      <c r="B389" s="291"/>
    </row>
    <row r="390" spans="2:2" x14ac:dyDescent="0.3">
      <c r="B390" s="291"/>
    </row>
    <row r="391" spans="2:2" x14ac:dyDescent="0.3">
      <c r="B391" s="291"/>
    </row>
    <row r="392" spans="2:2" x14ac:dyDescent="0.3">
      <c r="B392" s="291"/>
    </row>
    <row r="393" spans="2:2" x14ac:dyDescent="0.3">
      <c r="B393" s="291"/>
    </row>
    <row r="394" spans="2:2" x14ac:dyDescent="0.3">
      <c r="B394" s="291"/>
    </row>
    <row r="395" spans="2:2" x14ac:dyDescent="0.3">
      <c r="B395" s="291"/>
    </row>
    <row r="396" spans="2:2" x14ac:dyDescent="0.3">
      <c r="B396" s="291"/>
    </row>
    <row r="397" spans="2:2" x14ac:dyDescent="0.3">
      <c r="B397" s="291"/>
    </row>
    <row r="398" spans="2:2" x14ac:dyDescent="0.3">
      <c r="B398" s="291"/>
    </row>
    <row r="399" spans="2:2" x14ac:dyDescent="0.3">
      <c r="B399" s="291"/>
    </row>
    <row r="400" spans="2:2" x14ac:dyDescent="0.3">
      <c r="B400" s="291"/>
    </row>
    <row r="401" spans="2:2" x14ac:dyDescent="0.3">
      <c r="B401" s="291"/>
    </row>
    <row r="402" spans="2:2" x14ac:dyDescent="0.3">
      <c r="B402" s="291"/>
    </row>
    <row r="403" spans="2:2" x14ac:dyDescent="0.3">
      <c r="B403" s="291"/>
    </row>
    <row r="404" spans="2:2" x14ac:dyDescent="0.3">
      <c r="B404" s="291"/>
    </row>
    <row r="405" spans="2:2" x14ac:dyDescent="0.3">
      <c r="B405" s="291"/>
    </row>
    <row r="406" spans="2:2" x14ac:dyDescent="0.3">
      <c r="B406" s="291"/>
    </row>
    <row r="407" spans="2:2" x14ac:dyDescent="0.3">
      <c r="B407" s="291"/>
    </row>
    <row r="408" spans="2:2" x14ac:dyDescent="0.3">
      <c r="B408" s="291"/>
    </row>
    <row r="409" spans="2:2" x14ac:dyDescent="0.3">
      <c r="B409" s="291"/>
    </row>
    <row r="410" spans="2:2" x14ac:dyDescent="0.3">
      <c r="B410" s="291"/>
    </row>
    <row r="411" spans="2:2" x14ac:dyDescent="0.3">
      <c r="B411" s="291"/>
    </row>
    <row r="412" spans="2:2" x14ac:dyDescent="0.3">
      <c r="B412" s="291"/>
    </row>
    <row r="413" spans="2:2" x14ac:dyDescent="0.3">
      <c r="B413" s="291"/>
    </row>
    <row r="414" spans="2:2" x14ac:dyDescent="0.3">
      <c r="B414" s="291"/>
    </row>
    <row r="415" spans="2:2" x14ac:dyDescent="0.3">
      <c r="B415" s="291"/>
    </row>
    <row r="416" spans="2:2" x14ac:dyDescent="0.3">
      <c r="B416" s="291"/>
    </row>
    <row r="417" spans="2:2" x14ac:dyDescent="0.3">
      <c r="B417" s="291"/>
    </row>
    <row r="418" spans="2:2" x14ac:dyDescent="0.3">
      <c r="B418" s="291"/>
    </row>
    <row r="419" spans="2:2" x14ac:dyDescent="0.3">
      <c r="B419" s="291"/>
    </row>
    <row r="420" spans="2:2" x14ac:dyDescent="0.3">
      <c r="B420" s="291"/>
    </row>
    <row r="421" spans="2:2" x14ac:dyDescent="0.3">
      <c r="B421" s="291"/>
    </row>
    <row r="422" spans="2:2" x14ac:dyDescent="0.3">
      <c r="B422" s="291"/>
    </row>
    <row r="423" spans="2:2" x14ac:dyDescent="0.3">
      <c r="B423" s="291"/>
    </row>
    <row r="424" spans="2:2" x14ac:dyDescent="0.3">
      <c r="B424" s="291"/>
    </row>
    <row r="425" spans="2:2" x14ac:dyDescent="0.3">
      <c r="B425" s="291"/>
    </row>
    <row r="426" spans="2:2" x14ac:dyDescent="0.3">
      <c r="B426" s="291"/>
    </row>
    <row r="427" spans="2:2" x14ac:dyDescent="0.3">
      <c r="B427" s="291"/>
    </row>
    <row r="428" spans="2:2" x14ac:dyDescent="0.3">
      <c r="B428" s="291"/>
    </row>
    <row r="429" spans="2:2" x14ac:dyDescent="0.3">
      <c r="B429" s="291"/>
    </row>
    <row r="430" spans="2:2" x14ac:dyDescent="0.3">
      <c r="B430" s="291"/>
    </row>
    <row r="431" spans="2:2" x14ac:dyDescent="0.3">
      <c r="B431" s="291"/>
    </row>
    <row r="432" spans="2:2" x14ac:dyDescent="0.3">
      <c r="B432" s="291"/>
    </row>
    <row r="433" spans="2:2" x14ac:dyDescent="0.3">
      <c r="B433" s="291"/>
    </row>
    <row r="434" spans="2:2" x14ac:dyDescent="0.3">
      <c r="B434" s="291"/>
    </row>
    <row r="435" spans="2:2" x14ac:dyDescent="0.3">
      <c r="B435" s="291"/>
    </row>
    <row r="436" spans="2:2" x14ac:dyDescent="0.3">
      <c r="B436" s="291"/>
    </row>
    <row r="437" spans="2:2" x14ac:dyDescent="0.3">
      <c r="B437" s="291"/>
    </row>
    <row r="438" spans="2:2" x14ac:dyDescent="0.3">
      <c r="B438" s="291"/>
    </row>
    <row r="439" spans="2:2" x14ac:dyDescent="0.3">
      <c r="B439" s="291"/>
    </row>
    <row r="440" spans="2:2" x14ac:dyDescent="0.3">
      <c r="B440" s="291"/>
    </row>
    <row r="441" spans="2:2" x14ac:dyDescent="0.3">
      <c r="B441" s="291"/>
    </row>
    <row r="442" spans="2:2" x14ac:dyDescent="0.3">
      <c r="B442" s="291"/>
    </row>
    <row r="443" spans="2:2" x14ac:dyDescent="0.3">
      <c r="B443" s="291"/>
    </row>
    <row r="444" spans="2:2" x14ac:dyDescent="0.3">
      <c r="B444" s="291"/>
    </row>
    <row r="445" spans="2:2" x14ac:dyDescent="0.3">
      <c r="B445" s="291"/>
    </row>
    <row r="446" spans="2:2" x14ac:dyDescent="0.3">
      <c r="B446" s="291"/>
    </row>
    <row r="447" spans="2:2" x14ac:dyDescent="0.3">
      <c r="B447" s="291"/>
    </row>
    <row r="448" spans="2:2" x14ac:dyDescent="0.3">
      <c r="B448" s="291"/>
    </row>
    <row r="449" spans="2:2" x14ac:dyDescent="0.3">
      <c r="B449" s="291"/>
    </row>
    <row r="450" spans="2:2" x14ac:dyDescent="0.3">
      <c r="B450" s="291"/>
    </row>
    <row r="451" spans="2:2" x14ac:dyDescent="0.3">
      <c r="B451" s="291"/>
    </row>
    <row r="452" spans="2:2" x14ac:dyDescent="0.3">
      <c r="B452" s="291"/>
    </row>
    <row r="453" spans="2:2" x14ac:dyDescent="0.3">
      <c r="B453" s="291"/>
    </row>
    <row r="454" spans="2:2" x14ac:dyDescent="0.3">
      <c r="B454" s="291"/>
    </row>
    <row r="455" spans="2:2" x14ac:dyDescent="0.3">
      <c r="B455" s="291"/>
    </row>
    <row r="456" spans="2:2" x14ac:dyDescent="0.3">
      <c r="B456" s="291"/>
    </row>
    <row r="457" spans="2:2" x14ac:dyDescent="0.3">
      <c r="B457" s="291"/>
    </row>
    <row r="458" spans="2:2" x14ac:dyDescent="0.3">
      <c r="B458" s="291"/>
    </row>
    <row r="459" spans="2:2" x14ac:dyDescent="0.3">
      <c r="B459" s="291"/>
    </row>
    <row r="460" spans="2:2" x14ac:dyDescent="0.3">
      <c r="B460" s="291"/>
    </row>
    <row r="461" spans="2:2" x14ac:dyDescent="0.3">
      <c r="B461" s="291"/>
    </row>
    <row r="462" spans="2:2" x14ac:dyDescent="0.3">
      <c r="B462" s="291"/>
    </row>
    <row r="463" spans="2:2" x14ac:dyDescent="0.3">
      <c r="B463" s="291"/>
    </row>
    <row r="464" spans="2:2" x14ac:dyDescent="0.3">
      <c r="B464" s="291"/>
    </row>
    <row r="465" spans="2:2" x14ac:dyDescent="0.3">
      <c r="B465" s="291"/>
    </row>
    <row r="466" spans="2:2" x14ac:dyDescent="0.3">
      <c r="B466" s="291"/>
    </row>
    <row r="467" spans="2:2" x14ac:dyDescent="0.3">
      <c r="B467" s="291"/>
    </row>
    <row r="468" spans="2:2" x14ac:dyDescent="0.3">
      <c r="B468" s="291"/>
    </row>
    <row r="469" spans="2:2" x14ac:dyDescent="0.3">
      <c r="B469" s="291"/>
    </row>
    <row r="470" spans="2:2" x14ac:dyDescent="0.3">
      <c r="B470" s="291"/>
    </row>
    <row r="471" spans="2:2" x14ac:dyDescent="0.3">
      <c r="B471" s="291"/>
    </row>
    <row r="472" spans="2:2" x14ac:dyDescent="0.3">
      <c r="B472" s="291"/>
    </row>
    <row r="473" spans="2:2" x14ac:dyDescent="0.3">
      <c r="B473" s="291"/>
    </row>
    <row r="474" spans="2:2" x14ac:dyDescent="0.3">
      <c r="B474" s="291"/>
    </row>
    <row r="475" spans="2:2" x14ac:dyDescent="0.3">
      <c r="B475" s="291"/>
    </row>
    <row r="476" spans="2:2" x14ac:dyDescent="0.3">
      <c r="B476" s="291"/>
    </row>
    <row r="477" spans="2:2" x14ac:dyDescent="0.3">
      <c r="B477" s="291"/>
    </row>
    <row r="478" spans="2:2" x14ac:dyDescent="0.3">
      <c r="B478" s="291"/>
    </row>
    <row r="479" spans="2:2" x14ac:dyDescent="0.3">
      <c r="B479" s="291"/>
    </row>
    <row r="480" spans="2:2" x14ac:dyDescent="0.3">
      <c r="B480" s="291"/>
    </row>
    <row r="481" spans="2:2" x14ac:dyDescent="0.3">
      <c r="B481" s="291"/>
    </row>
    <row r="482" spans="2:2" x14ac:dyDescent="0.3">
      <c r="B482" s="291"/>
    </row>
    <row r="483" spans="2:2" x14ac:dyDescent="0.3">
      <c r="B483" s="291"/>
    </row>
    <row r="484" spans="2:2" x14ac:dyDescent="0.3">
      <c r="B484" s="291"/>
    </row>
    <row r="485" spans="2:2" x14ac:dyDescent="0.3">
      <c r="B485" s="291"/>
    </row>
    <row r="486" spans="2:2" x14ac:dyDescent="0.3">
      <c r="B486" s="291"/>
    </row>
    <row r="487" spans="2:2" x14ac:dyDescent="0.3">
      <c r="B487" s="291"/>
    </row>
    <row r="488" spans="2:2" x14ac:dyDescent="0.3">
      <c r="B488" s="291"/>
    </row>
    <row r="489" spans="2:2" x14ac:dyDescent="0.3">
      <c r="B489" s="291"/>
    </row>
    <row r="490" spans="2:2" x14ac:dyDescent="0.3">
      <c r="B490" s="291"/>
    </row>
    <row r="491" spans="2:2" x14ac:dyDescent="0.3">
      <c r="B491" s="291"/>
    </row>
    <row r="492" spans="2:2" x14ac:dyDescent="0.3">
      <c r="B492" s="291"/>
    </row>
    <row r="493" spans="2:2" x14ac:dyDescent="0.3">
      <c r="B493" s="291"/>
    </row>
    <row r="494" spans="2:2" x14ac:dyDescent="0.3">
      <c r="B494" s="291"/>
    </row>
    <row r="495" spans="2:2" x14ac:dyDescent="0.3">
      <c r="B495" s="291"/>
    </row>
    <row r="496" spans="2:2" x14ac:dyDescent="0.3">
      <c r="B496" s="291"/>
    </row>
    <row r="497" spans="2:2" x14ac:dyDescent="0.3">
      <c r="B497" s="291"/>
    </row>
    <row r="498" spans="2:2" x14ac:dyDescent="0.3">
      <c r="B498" s="291"/>
    </row>
    <row r="499" spans="2:2" x14ac:dyDescent="0.3">
      <c r="B499" s="291"/>
    </row>
    <row r="500" spans="2:2" x14ac:dyDescent="0.3">
      <c r="B500" s="291"/>
    </row>
    <row r="501" spans="2:2" x14ac:dyDescent="0.3">
      <c r="B501" s="291"/>
    </row>
    <row r="502" spans="2:2" x14ac:dyDescent="0.3">
      <c r="B502" s="291"/>
    </row>
    <row r="503" spans="2:2" x14ac:dyDescent="0.3">
      <c r="B503" s="291"/>
    </row>
    <row r="504" spans="2:2" x14ac:dyDescent="0.3">
      <c r="B504" s="291"/>
    </row>
    <row r="505" spans="2:2" x14ac:dyDescent="0.3">
      <c r="B505" s="291"/>
    </row>
    <row r="506" spans="2:2" x14ac:dyDescent="0.3">
      <c r="B506" s="291"/>
    </row>
    <row r="507" spans="2:2" x14ac:dyDescent="0.3">
      <c r="B507" s="291"/>
    </row>
    <row r="508" spans="2:2" x14ac:dyDescent="0.3">
      <c r="B508" s="291"/>
    </row>
    <row r="509" spans="2:2" x14ac:dyDescent="0.3">
      <c r="B509" s="291"/>
    </row>
    <row r="510" spans="2:2" x14ac:dyDescent="0.3">
      <c r="B510" s="291"/>
    </row>
    <row r="511" spans="2:2" x14ac:dyDescent="0.3">
      <c r="B511" s="291"/>
    </row>
    <row r="512" spans="2:2" x14ac:dyDescent="0.3">
      <c r="B512" s="291"/>
    </row>
    <row r="513" spans="2:2" x14ac:dyDescent="0.3">
      <c r="B513" s="291"/>
    </row>
    <row r="514" spans="2:2" x14ac:dyDescent="0.3">
      <c r="B514" s="291"/>
    </row>
    <row r="515" spans="2:2" x14ac:dyDescent="0.3">
      <c r="B515" s="291"/>
    </row>
    <row r="516" spans="2:2" x14ac:dyDescent="0.3">
      <c r="B516" s="291"/>
    </row>
    <row r="517" spans="2:2" x14ac:dyDescent="0.3">
      <c r="B517" s="291"/>
    </row>
    <row r="518" spans="2:2" x14ac:dyDescent="0.3">
      <c r="B518" s="291"/>
    </row>
    <row r="519" spans="2:2" x14ac:dyDescent="0.3">
      <c r="B519" s="291"/>
    </row>
    <row r="520" spans="2:2" x14ac:dyDescent="0.3">
      <c r="B520" s="291"/>
    </row>
    <row r="521" spans="2:2" x14ac:dyDescent="0.3">
      <c r="B521" s="291"/>
    </row>
    <row r="522" spans="2:2" x14ac:dyDescent="0.3">
      <c r="B522" s="291"/>
    </row>
    <row r="523" spans="2:2" x14ac:dyDescent="0.3">
      <c r="B523" s="291"/>
    </row>
    <row r="524" spans="2:2" x14ac:dyDescent="0.3">
      <c r="B524" s="291"/>
    </row>
    <row r="525" spans="2:2" x14ac:dyDescent="0.3">
      <c r="B525" s="291"/>
    </row>
    <row r="526" spans="2:2" x14ac:dyDescent="0.3">
      <c r="B526" s="291"/>
    </row>
    <row r="527" spans="2:2" x14ac:dyDescent="0.3">
      <c r="B527" s="291"/>
    </row>
    <row r="528" spans="2:2" x14ac:dyDescent="0.3">
      <c r="B528" s="291"/>
    </row>
    <row r="529" spans="2:2" x14ac:dyDescent="0.3">
      <c r="B529" s="291"/>
    </row>
    <row r="530" spans="2:2" x14ac:dyDescent="0.3">
      <c r="B530" s="291"/>
    </row>
    <row r="531" spans="2:2" x14ac:dyDescent="0.3">
      <c r="B531" s="291"/>
    </row>
    <row r="532" spans="2:2" x14ac:dyDescent="0.3">
      <c r="B532" s="291"/>
    </row>
    <row r="533" spans="2:2" x14ac:dyDescent="0.3">
      <c r="B533" s="291"/>
    </row>
    <row r="534" spans="2:2" x14ac:dyDescent="0.3">
      <c r="B534" s="291"/>
    </row>
    <row r="535" spans="2:2" x14ac:dyDescent="0.3">
      <c r="B535" s="291"/>
    </row>
    <row r="536" spans="2:2" x14ac:dyDescent="0.3">
      <c r="B536" s="291"/>
    </row>
    <row r="537" spans="2:2" x14ac:dyDescent="0.3">
      <c r="B537" s="291"/>
    </row>
    <row r="538" spans="2:2" x14ac:dyDescent="0.3">
      <c r="B538" s="291"/>
    </row>
    <row r="539" spans="2:2" x14ac:dyDescent="0.3">
      <c r="B539" s="291"/>
    </row>
    <row r="540" spans="2:2" x14ac:dyDescent="0.3">
      <c r="B540" s="291"/>
    </row>
    <row r="541" spans="2:2" x14ac:dyDescent="0.3">
      <c r="B541" s="291"/>
    </row>
    <row r="542" spans="2:2" x14ac:dyDescent="0.3">
      <c r="B542" s="291"/>
    </row>
    <row r="543" spans="2:2" x14ac:dyDescent="0.3">
      <c r="B543" s="291"/>
    </row>
    <row r="544" spans="2:2" x14ac:dyDescent="0.3">
      <c r="B544" s="291"/>
    </row>
    <row r="545" spans="2:2" x14ac:dyDescent="0.3">
      <c r="B545" s="291"/>
    </row>
    <row r="546" spans="2:2" x14ac:dyDescent="0.3">
      <c r="B546" s="291"/>
    </row>
    <row r="547" spans="2:2" x14ac:dyDescent="0.3">
      <c r="B547" s="291"/>
    </row>
    <row r="548" spans="2:2" x14ac:dyDescent="0.3">
      <c r="B548" s="291"/>
    </row>
    <row r="549" spans="2:2" x14ac:dyDescent="0.3">
      <c r="B549" s="291"/>
    </row>
    <row r="550" spans="2:2" x14ac:dyDescent="0.3">
      <c r="B550" s="291"/>
    </row>
    <row r="551" spans="2:2" x14ac:dyDescent="0.3">
      <c r="B551" s="291"/>
    </row>
    <row r="552" spans="2:2" x14ac:dyDescent="0.3">
      <c r="B552" s="291"/>
    </row>
    <row r="553" spans="2:2" x14ac:dyDescent="0.3">
      <c r="B553" s="291"/>
    </row>
    <row r="554" spans="2:2" x14ac:dyDescent="0.3">
      <c r="B554" s="291"/>
    </row>
    <row r="555" spans="2:2" x14ac:dyDescent="0.3">
      <c r="B555" s="291"/>
    </row>
    <row r="556" spans="2:2" x14ac:dyDescent="0.3">
      <c r="B556" s="291"/>
    </row>
    <row r="557" spans="2:2" x14ac:dyDescent="0.3">
      <c r="B557" s="291"/>
    </row>
    <row r="558" spans="2:2" x14ac:dyDescent="0.3">
      <c r="B558" s="291"/>
    </row>
    <row r="559" spans="2:2" x14ac:dyDescent="0.3">
      <c r="B559" s="291"/>
    </row>
    <row r="560" spans="2:2" x14ac:dyDescent="0.3">
      <c r="B560" s="291"/>
    </row>
    <row r="561" spans="2:2" x14ac:dyDescent="0.3">
      <c r="B561" s="291"/>
    </row>
    <row r="562" spans="2:2" x14ac:dyDescent="0.3">
      <c r="B562" s="291"/>
    </row>
    <row r="563" spans="2:2" x14ac:dyDescent="0.3">
      <c r="B563" s="291"/>
    </row>
    <row r="564" spans="2:2" x14ac:dyDescent="0.3">
      <c r="B564" s="291"/>
    </row>
    <row r="565" spans="2:2" x14ac:dyDescent="0.3">
      <c r="B565" s="291"/>
    </row>
    <row r="566" spans="2:2" x14ac:dyDescent="0.3">
      <c r="B566" s="291"/>
    </row>
    <row r="567" spans="2:2" x14ac:dyDescent="0.3">
      <c r="B567" s="291"/>
    </row>
    <row r="568" spans="2:2" x14ac:dyDescent="0.3">
      <c r="B568" s="291"/>
    </row>
    <row r="569" spans="2:2" x14ac:dyDescent="0.3">
      <c r="B569" s="291"/>
    </row>
    <row r="570" spans="2:2" x14ac:dyDescent="0.3">
      <c r="B570" s="291"/>
    </row>
    <row r="571" spans="2:2" x14ac:dyDescent="0.3">
      <c r="B571" s="291"/>
    </row>
    <row r="572" spans="2:2" x14ac:dyDescent="0.3">
      <c r="B572" s="291"/>
    </row>
    <row r="573" spans="2:2" x14ac:dyDescent="0.3">
      <c r="B573" s="291"/>
    </row>
    <row r="574" spans="2:2" x14ac:dyDescent="0.3">
      <c r="B574" s="291"/>
    </row>
    <row r="575" spans="2:2" x14ac:dyDescent="0.3">
      <c r="B575" s="291"/>
    </row>
    <row r="576" spans="2:2" x14ac:dyDescent="0.3">
      <c r="B576" s="291"/>
    </row>
    <row r="577" spans="2:2" x14ac:dyDescent="0.3">
      <c r="B577" s="291"/>
    </row>
    <row r="578" spans="2:2" x14ac:dyDescent="0.3">
      <c r="B578" s="291"/>
    </row>
    <row r="579" spans="2:2" x14ac:dyDescent="0.3">
      <c r="B579" s="291"/>
    </row>
    <row r="580" spans="2:2" x14ac:dyDescent="0.3">
      <c r="B580" s="291"/>
    </row>
    <row r="581" spans="2:2" x14ac:dyDescent="0.3">
      <c r="B581" s="291"/>
    </row>
    <row r="582" spans="2:2" x14ac:dyDescent="0.3">
      <c r="B582" s="291"/>
    </row>
    <row r="583" spans="2:2" x14ac:dyDescent="0.3">
      <c r="B583" s="291"/>
    </row>
    <row r="584" spans="2:2" x14ac:dyDescent="0.3">
      <c r="B584" s="291"/>
    </row>
    <row r="585" spans="2:2" x14ac:dyDescent="0.3">
      <c r="B585" s="291"/>
    </row>
    <row r="586" spans="2:2" x14ac:dyDescent="0.3">
      <c r="B586" s="291"/>
    </row>
    <row r="587" spans="2:2" x14ac:dyDescent="0.3">
      <c r="B587" s="291"/>
    </row>
    <row r="588" spans="2:2" x14ac:dyDescent="0.3">
      <c r="B588" s="291"/>
    </row>
    <row r="589" spans="2:2" x14ac:dyDescent="0.3">
      <c r="B589" s="291"/>
    </row>
    <row r="590" spans="2:2" x14ac:dyDescent="0.3">
      <c r="B590" s="291"/>
    </row>
    <row r="591" spans="2:2" x14ac:dyDescent="0.3">
      <c r="B591" s="291"/>
    </row>
    <row r="592" spans="2:2" x14ac:dyDescent="0.3">
      <c r="B592" s="291"/>
    </row>
    <row r="593" spans="2:2" x14ac:dyDescent="0.3">
      <c r="B593" s="291"/>
    </row>
    <row r="594" spans="2:2" x14ac:dyDescent="0.3">
      <c r="B594" s="291"/>
    </row>
    <row r="595" spans="2:2" x14ac:dyDescent="0.3">
      <c r="B595" s="291"/>
    </row>
    <row r="596" spans="2:2" x14ac:dyDescent="0.3">
      <c r="B596" s="291"/>
    </row>
    <row r="597" spans="2:2" x14ac:dyDescent="0.3">
      <c r="B597" s="291"/>
    </row>
    <row r="598" spans="2:2" x14ac:dyDescent="0.3">
      <c r="B598" s="291"/>
    </row>
    <row r="599" spans="2:2" x14ac:dyDescent="0.3">
      <c r="B599" s="291"/>
    </row>
    <row r="600" spans="2:2" x14ac:dyDescent="0.3">
      <c r="B600" s="291"/>
    </row>
    <row r="601" spans="2:2" x14ac:dyDescent="0.3">
      <c r="B601" s="291"/>
    </row>
    <row r="602" spans="2:2" x14ac:dyDescent="0.3">
      <c r="B602" s="291"/>
    </row>
    <row r="603" spans="2:2" x14ac:dyDescent="0.3">
      <c r="B603" s="291"/>
    </row>
    <row r="604" spans="2:2" x14ac:dyDescent="0.3">
      <c r="B604" s="291"/>
    </row>
    <row r="605" spans="2:2" x14ac:dyDescent="0.3">
      <c r="B605" s="291"/>
    </row>
    <row r="606" spans="2:2" x14ac:dyDescent="0.3">
      <c r="B606" s="291"/>
    </row>
    <row r="607" spans="2:2" x14ac:dyDescent="0.3">
      <c r="B607" s="291"/>
    </row>
    <row r="608" spans="2:2" x14ac:dyDescent="0.3">
      <c r="B608" s="291"/>
    </row>
    <row r="609" spans="2:2" x14ac:dyDescent="0.3">
      <c r="B609" s="291"/>
    </row>
    <row r="610" spans="2:2" x14ac:dyDescent="0.3">
      <c r="B610" s="291"/>
    </row>
    <row r="611" spans="2:2" x14ac:dyDescent="0.3">
      <c r="B611" s="291"/>
    </row>
    <row r="612" spans="2:2" x14ac:dyDescent="0.3">
      <c r="B612" s="291"/>
    </row>
    <row r="613" spans="2:2" x14ac:dyDescent="0.3">
      <c r="B613" s="291"/>
    </row>
    <row r="614" spans="2:2" x14ac:dyDescent="0.3">
      <c r="B614" s="291"/>
    </row>
    <row r="615" spans="2:2" x14ac:dyDescent="0.3">
      <c r="B615" s="291"/>
    </row>
    <row r="616" spans="2:2" x14ac:dyDescent="0.3">
      <c r="B616" s="291"/>
    </row>
    <row r="617" spans="2:2" x14ac:dyDescent="0.3">
      <c r="B617" s="291"/>
    </row>
    <row r="618" spans="2:2" x14ac:dyDescent="0.3">
      <c r="B618" s="291"/>
    </row>
    <row r="619" spans="2:2" x14ac:dyDescent="0.3">
      <c r="B619" s="291"/>
    </row>
    <row r="620" spans="2:2" x14ac:dyDescent="0.3">
      <c r="B620" s="291"/>
    </row>
    <row r="621" spans="2:2" x14ac:dyDescent="0.3">
      <c r="B621" s="291"/>
    </row>
    <row r="622" spans="2:2" x14ac:dyDescent="0.3">
      <c r="B622" s="291"/>
    </row>
    <row r="623" spans="2:2" x14ac:dyDescent="0.3">
      <c r="B623" s="291"/>
    </row>
    <row r="624" spans="2:2" x14ac:dyDescent="0.3">
      <c r="B624" s="291"/>
    </row>
    <row r="625" spans="2:2" x14ac:dyDescent="0.3">
      <c r="B625" s="291"/>
    </row>
    <row r="626" spans="2:2" x14ac:dyDescent="0.3">
      <c r="B626" s="291"/>
    </row>
    <row r="627" spans="2:2" x14ac:dyDescent="0.3">
      <c r="B627" s="291"/>
    </row>
    <row r="628" spans="2:2" x14ac:dyDescent="0.3">
      <c r="B628" s="291"/>
    </row>
    <row r="629" spans="2:2" x14ac:dyDescent="0.3">
      <c r="B629" s="291"/>
    </row>
    <row r="630" spans="2:2" x14ac:dyDescent="0.3">
      <c r="B630" s="291"/>
    </row>
    <row r="631" spans="2:2" x14ac:dyDescent="0.3">
      <c r="B631" s="291"/>
    </row>
    <row r="632" spans="2:2" x14ac:dyDescent="0.3">
      <c r="B632" s="291"/>
    </row>
    <row r="633" spans="2:2" x14ac:dyDescent="0.3">
      <c r="B633" s="291"/>
    </row>
    <row r="634" spans="2:2" x14ac:dyDescent="0.3">
      <c r="B634" s="291"/>
    </row>
    <row r="635" spans="2:2" x14ac:dyDescent="0.3">
      <c r="B635" s="291"/>
    </row>
    <row r="636" spans="2:2" x14ac:dyDescent="0.3">
      <c r="B636" s="291"/>
    </row>
    <row r="637" spans="2:2" x14ac:dyDescent="0.3">
      <c r="B637" s="291"/>
    </row>
    <row r="638" spans="2:2" x14ac:dyDescent="0.3">
      <c r="B638" s="291"/>
    </row>
    <row r="639" spans="2:2" x14ac:dyDescent="0.3">
      <c r="B639" s="291"/>
    </row>
    <row r="640" spans="2:2" x14ac:dyDescent="0.3">
      <c r="B640" s="291"/>
    </row>
    <row r="641" spans="2:2" x14ac:dyDescent="0.3">
      <c r="B641" s="291"/>
    </row>
    <row r="642" spans="2:2" x14ac:dyDescent="0.3">
      <c r="B642" s="291"/>
    </row>
    <row r="643" spans="2:2" x14ac:dyDescent="0.3">
      <c r="B643" s="291"/>
    </row>
    <row r="644" spans="2:2" x14ac:dyDescent="0.3">
      <c r="B644" s="291"/>
    </row>
    <row r="645" spans="2:2" x14ac:dyDescent="0.3">
      <c r="B645" s="291"/>
    </row>
    <row r="646" spans="2:2" x14ac:dyDescent="0.3">
      <c r="B646" s="291"/>
    </row>
    <row r="647" spans="2:2" x14ac:dyDescent="0.3">
      <c r="B647" s="291"/>
    </row>
    <row r="648" spans="2:2" x14ac:dyDescent="0.3">
      <c r="B648" s="291"/>
    </row>
    <row r="649" spans="2:2" x14ac:dyDescent="0.3">
      <c r="B649" s="291"/>
    </row>
    <row r="650" spans="2:2" x14ac:dyDescent="0.3">
      <c r="B650" s="291"/>
    </row>
    <row r="651" spans="2:2" x14ac:dyDescent="0.3">
      <c r="B651" s="291"/>
    </row>
    <row r="652" spans="2:2" x14ac:dyDescent="0.3">
      <c r="B652" s="291"/>
    </row>
    <row r="653" spans="2:2" x14ac:dyDescent="0.3">
      <c r="B653" s="291"/>
    </row>
    <row r="654" spans="2:2" x14ac:dyDescent="0.3">
      <c r="B654" s="291"/>
    </row>
    <row r="655" spans="2:2" x14ac:dyDescent="0.3">
      <c r="B655" s="291"/>
    </row>
    <row r="656" spans="2:2" x14ac:dyDescent="0.3">
      <c r="B656" s="291"/>
    </row>
    <row r="657" spans="2:2" x14ac:dyDescent="0.3">
      <c r="B657" s="291"/>
    </row>
    <row r="658" spans="2:2" x14ac:dyDescent="0.3">
      <c r="B658" s="291"/>
    </row>
    <row r="659" spans="2:2" x14ac:dyDescent="0.3">
      <c r="B659" s="291"/>
    </row>
    <row r="660" spans="2:2" x14ac:dyDescent="0.3">
      <c r="B660" s="291"/>
    </row>
    <row r="661" spans="2:2" x14ac:dyDescent="0.3">
      <c r="B661" s="291"/>
    </row>
    <row r="662" spans="2:2" x14ac:dyDescent="0.3">
      <c r="B662" s="291"/>
    </row>
    <row r="663" spans="2:2" x14ac:dyDescent="0.3">
      <c r="B663" s="291"/>
    </row>
    <row r="664" spans="2:2" x14ac:dyDescent="0.3">
      <c r="B664" s="291"/>
    </row>
    <row r="665" spans="2:2" x14ac:dyDescent="0.3">
      <c r="B665" s="291"/>
    </row>
    <row r="666" spans="2:2" x14ac:dyDescent="0.3">
      <c r="B666" s="291"/>
    </row>
    <row r="667" spans="2:2" x14ac:dyDescent="0.3">
      <c r="B667" s="291"/>
    </row>
    <row r="668" spans="2:2" x14ac:dyDescent="0.3">
      <c r="B668" s="291"/>
    </row>
    <row r="669" spans="2:2" x14ac:dyDescent="0.3">
      <c r="B669" s="291"/>
    </row>
    <row r="670" spans="2:2" x14ac:dyDescent="0.3">
      <c r="B670" s="291"/>
    </row>
    <row r="671" spans="2:2" x14ac:dyDescent="0.3">
      <c r="B671" s="291"/>
    </row>
    <row r="672" spans="2:2" x14ac:dyDescent="0.3">
      <c r="B672" s="291"/>
    </row>
    <row r="673" spans="2:2" x14ac:dyDescent="0.3">
      <c r="B673" s="291"/>
    </row>
    <row r="674" spans="2:2" x14ac:dyDescent="0.3">
      <c r="B674" s="291"/>
    </row>
    <row r="675" spans="2:2" x14ac:dyDescent="0.3">
      <c r="B675" s="291"/>
    </row>
    <row r="676" spans="2:2" x14ac:dyDescent="0.3">
      <c r="B676" s="291"/>
    </row>
    <row r="677" spans="2:2" x14ac:dyDescent="0.3">
      <c r="B677" s="291"/>
    </row>
    <row r="678" spans="2:2" x14ac:dyDescent="0.3">
      <c r="B678" s="291"/>
    </row>
    <row r="679" spans="2:2" x14ac:dyDescent="0.3">
      <c r="B679" s="291"/>
    </row>
    <row r="680" spans="2:2" x14ac:dyDescent="0.3">
      <c r="B680" s="291"/>
    </row>
    <row r="681" spans="2:2" x14ac:dyDescent="0.3">
      <c r="B681" s="291"/>
    </row>
    <row r="682" spans="2:2" x14ac:dyDescent="0.3">
      <c r="B682" s="291"/>
    </row>
    <row r="683" spans="2:2" x14ac:dyDescent="0.3">
      <c r="B683" s="291"/>
    </row>
    <row r="684" spans="2:2" x14ac:dyDescent="0.3">
      <c r="B684" s="291"/>
    </row>
    <row r="685" spans="2:2" x14ac:dyDescent="0.3">
      <c r="B685" s="291"/>
    </row>
    <row r="686" spans="2:2" x14ac:dyDescent="0.3">
      <c r="B686" s="291"/>
    </row>
    <row r="687" spans="2:2" x14ac:dyDescent="0.3">
      <c r="B687" s="291"/>
    </row>
    <row r="688" spans="2:2" x14ac:dyDescent="0.3">
      <c r="B688" s="291"/>
    </row>
    <row r="689" spans="2:2" x14ac:dyDescent="0.3">
      <c r="B689" s="291"/>
    </row>
    <row r="690" spans="2:2" x14ac:dyDescent="0.3">
      <c r="B690" s="291"/>
    </row>
    <row r="691" spans="2:2" x14ac:dyDescent="0.3">
      <c r="B691" s="291"/>
    </row>
    <row r="692" spans="2:2" x14ac:dyDescent="0.3">
      <c r="B692" s="291"/>
    </row>
    <row r="693" spans="2:2" x14ac:dyDescent="0.3">
      <c r="B693" s="291"/>
    </row>
    <row r="694" spans="2:2" x14ac:dyDescent="0.3">
      <c r="B694" s="291"/>
    </row>
    <row r="695" spans="2:2" x14ac:dyDescent="0.3">
      <c r="B695" s="291"/>
    </row>
    <row r="696" spans="2:2" x14ac:dyDescent="0.3">
      <c r="B696" s="291"/>
    </row>
    <row r="697" spans="2:2" x14ac:dyDescent="0.3">
      <c r="B697" s="291"/>
    </row>
    <row r="698" spans="2:2" x14ac:dyDescent="0.3">
      <c r="B698" s="291"/>
    </row>
    <row r="699" spans="2:2" x14ac:dyDescent="0.3">
      <c r="B699" s="291"/>
    </row>
    <row r="700" spans="2:2" x14ac:dyDescent="0.3">
      <c r="B700" s="291"/>
    </row>
    <row r="701" spans="2:2" x14ac:dyDescent="0.3">
      <c r="B701" s="291"/>
    </row>
    <row r="702" spans="2:2" x14ac:dyDescent="0.3">
      <c r="B702" s="291"/>
    </row>
    <row r="703" spans="2:2" x14ac:dyDescent="0.3">
      <c r="B703" s="291"/>
    </row>
    <row r="704" spans="2:2" x14ac:dyDescent="0.3">
      <c r="B704" s="291"/>
    </row>
    <row r="705" spans="2:2" x14ac:dyDescent="0.3">
      <c r="B705" s="291"/>
    </row>
    <row r="706" spans="2:2" x14ac:dyDescent="0.3">
      <c r="B706" s="291"/>
    </row>
    <row r="707" spans="2:2" x14ac:dyDescent="0.3">
      <c r="B707" s="291"/>
    </row>
    <row r="708" spans="2:2" x14ac:dyDescent="0.3">
      <c r="B708" s="291"/>
    </row>
    <row r="709" spans="2:2" x14ac:dyDescent="0.3">
      <c r="B709" s="291"/>
    </row>
    <row r="710" spans="2:2" x14ac:dyDescent="0.3">
      <c r="B710" s="291"/>
    </row>
    <row r="711" spans="2:2" x14ac:dyDescent="0.3">
      <c r="B711" s="291"/>
    </row>
    <row r="712" spans="2:2" x14ac:dyDescent="0.3">
      <c r="B712" s="291"/>
    </row>
    <row r="713" spans="2:2" x14ac:dyDescent="0.3">
      <c r="B713" s="291"/>
    </row>
    <row r="714" spans="2:2" x14ac:dyDescent="0.3">
      <c r="B714" s="291"/>
    </row>
    <row r="715" spans="2:2" x14ac:dyDescent="0.3">
      <c r="B715" s="291"/>
    </row>
    <row r="716" spans="2:2" x14ac:dyDescent="0.3">
      <c r="B716" s="291"/>
    </row>
    <row r="717" spans="2:2" x14ac:dyDescent="0.3">
      <c r="B717" s="291"/>
    </row>
    <row r="718" spans="2:2" x14ac:dyDescent="0.3">
      <c r="B718" s="291"/>
    </row>
    <row r="719" spans="2:2" x14ac:dyDescent="0.3">
      <c r="B719" s="291"/>
    </row>
    <row r="720" spans="2:2" x14ac:dyDescent="0.3">
      <c r="B720" s="291"/>
    </row>
    <row r="721" spans="2:2" x14ac:dyDescent="0.3">
      <c r="B721" s="291"/>
    </row>
    <row r="722" spans="2:2" x14ac:dyDescent="0.3">
      <c r="B722" s="291"/>
    </row>
    <row r="723" spans="2:2" x14ac:dyDescent="0.3">
      <c r="B723" s="291"/>
    </row>
    <row r="724" spans="2:2" x14ac:dyDescent="0.3">
      <c r="B724" s="291"/>
    </row>
    <row r="725" spans="2:2" x14ac:dyDescent="0.3">
      <c r="B725" s="291"/>
    </row>
    <row r="726" spans="2:2" x14ac:dyDescent="0.3">
      <c r="B726" s="291"/>
    </row>
    <row r="727" spans="2:2" x14ac:dyDescent="0.3">
      <c r="B727" s="291"/>
    </row>
    <row r="728" spans="2:2" x14ac:dyDescent="0.3">
      <c r="B728" s="291"/>
    </row>
    <row r="729" spans="2:2" x14ac:dyDescent="0.3">
      <c r="B729" s="291"/>
    </row>
    <row r="730" spans="2:2" x14ac:dyDescent="0.3">
      <c r="B730" s="291"/>
    </row>
    <row r="731" spans="2:2" x14ac:dyDescent="0.3">
      <c r="B731" s="291"/>
    </row>
    <row r="732" spans="2:2" x14ac:dyDescent="0.3">
      <c r="B732" s="291"/>
    </row>
    <row r="733" spans="2:2" x14ac:dyDescent="0.3">
      <c r="B733" s="291"/>
    </row>
    <row r="734" spans="2:2" x14ac:dyDescent="0.3">
      <c r="B734" s="291"/>
    </row>
    <row r="735" spans="2:2" x14ac:dyDescent="0.3">
      <c r="B735" s="291"/>
    </row>
    <row r="736" spans="2:2" x14ac:dyDescent="0.3">
      <c r="B736" s="291"/>
    </row>
    <row r="737" spans="2:2" x14ac:dyDescent="0.3">
      <c r="B737" s="291"/>
    </row>
    <row r="738" spans="2:2" x14ac:dyDescent="0.3">
      <c r="B738" s="291"/>
    </row>
    <row r="739" spans="2:2" x14ac:dyDescent="0.3">
      <c r="B739" s="291"/>
    </row>
    <row r="740" spans="2:2" x14ac:dyDescent="0.3">
      <c r="B740" s="291"/>
    </row>
    <row r="741" spans="2:2" x14ac:dyDescent="0.3">
      <c r="B741" s="291"/>
    </row>
    <row r="742" spans="2:2" x14ac:dyDescent="0.3">
      <c r="B742" s="291"/>
    </row>
    <row r="743" spans="2:2" x14ac:dyDescent="0.3">
      <c r="B743" s="291"/>
    </row>
    <row r="744" spans="2:2" x14ac:dyDescent="0.3">
      <c r="B744" s="291"/>
    </row>
    <row r="745" spans="2:2" x14ac:dyDescent="0.3">
      <c r="B745" s="291"/>
    </row>
    <row r="746" spans="2:2" x14ac:dyDescent="0.3">
      <c r="B746" s="291"/>
    </row>
    <row r="747" spans="2:2" x14ac:dyDescent="0.3">
      <c r="B747" s="291"/>
    </row>
    <row r="748" spans="2:2" x14ac:dyDescent="0.3">
      <c r="B748" s="291"/>
    </row>
    <row r="749" spans="2:2" x14ac:dyDescent="0.3">
      <c r="B749" s="291"/>
    </row>
    <row r="750" spans="2:2" x14ac:dyDescent="0.3">
      <c r="B750" s="291"/>
    </row>
    <row r="751" spans="2:2" x14ac:dyDescent="0.3">
      <c r="B751" s="291"/>
    </row>
    <row r="752" spans="2:2" x14ac:dyDescent="0.3">
      <c r="B752" s="291"/>
    </row>
    <row r="753" spans="2:2" x14ac:dyDescent="0.3">
      <c r="B753" s="291"/>
    </row>
    <row r="754" spans="2:2" x14ac:dyDescent="0.3">
      <c r="B754" s="291"/>
    </row>
    <row r="755" spans="2:2" x14ac:dyDescent="0.3">
      <c r="B755" s="291"/>
    </row>
    <row r="756" spans="2:2" x14ac:dyDescent="0.3">
      <c r="B756" s="291"/>
    </row>
    <row r="757" spans="2:2" x14ac:dyDescent="0.3">
      <c r="B757" s="291"/>
    </row>
    <row r="758" spans="2:2" x14ac:dyDescent="0.3">
      <c r="B758" s="291"/>
    </row>
    <row r="759" spans="2:2" x14ac:dyDescent="0.3">
      <c r="B759" s="291"/>
    </row>
    <row r="760" spans="2:2" x14ac:dyDescent="0.3">
      <c r="B760" s="291"/>
    </row>
    <row r="761" spans="2:2" x14ac:dyDescent="0.3">
      <c r="B761" s="291"/>
    </row>
    <row r="762" spans="2:2" x14ac:dyDescent="0.3">
      <c r="B762" s="291"/>
    </row>
    <row r="763" spans="2:2" x14ac:dyDescent="0.3">
      <c r="B763" s="291"/>
    </row>
    <row r="764" spans="2:2" x14ac:dyDescent="0.3">
      <c r="B764" s="291"/>
    </row>
    <row r="765" spans="2:2" x14ac:dyDescent="0.3">
      <c r="B765" s="291"/>
    </row>
    <row r="766" spans="2:2" x14ac:dyDescent="0.3">
      <c r="B766" s="291"/>
    </row>
    <row r="767" spans="2:2" x14ac:dyDescent="0.3">
      <c r="B767" s="291"/>
    </row>
    <row r="768" spans="2:2" x14ac:dyDescent="0.3">
      <c r="B768" s="291"/>
    </row>
    <row r="769" spans="2:2" x14ac:dyDescent="0.3">
      <c r="B769" s="291"/>
    </row>
    <row r="770" spans="2:2" x14ac:dyDescent="0.3">
      <c r="B770" s="291"/>
    </row>
    <row r="771" spans="2:2" x14ac:dyDescent="0.3">
      <c r="B771" s="291"/>
    </row>
    <row r="772" spans="2:2" x14ac:dyDescent="0.3">
      <c r="B772" s="291"/>
    </row>
    <row r="773" spans="2:2" x14ac:dyDescent="0.3">
      <c r="B773" s="291"/>
    </row>
    <row r="774" spans="2:2" x14ac:dyDescent="0.3">
      <c r="B774" s="291"/>
    </row>
    <row r="775" spans="2:2" x14ac:dyDescent="0.3">
      <c r="B775" s="291"/>
    </row>
    <row r="776" spans="2:2" x14ac:dyDescent="0.3">
      <c r="B776" s="291"/>
    </row>
    <row r="777" spans="2:2" x14ac:dyDescent="0.3">
      <c r="B777" s="291"/>
    </row>
    <row r="778" spans="2:2" x14ac:dyDescent="0.3">
      <c r="B778" s="291"/>
    </row>
    <row r="779" spans="2:2" x14ac:dyDescent="0.3">
      <c r="B779" s="291"/>
    </row>
    <row r="780" spans="2:2" x14ac:dyDescent="0.3">
      <c r="B780" s="291"/>
    </row>
    <row r="781" spans="2:2" x14ac:dyDescent="0.3">
      <c r="B781" s="291"/>
    </row>
    <row r="782" spans="2:2" x14ac:dyDescent="0.3">
      <c r="B782" s="291"/>
    </row>
    <row r="783" spans="2:2" x14ac:dyDescent="0.3">
      <c r="B783" s="291"/>
    </row>
    <row r="784" spans="2:2" x14ac:dyDescent="0.3">
      <c r="B784" s="291"/>
    </row>
    <row r="785" spans="2:2" x14ac:dyDescent="0.3">
      <c r="B785" s="291"/>
    </row>
    <row r="786" spans="2:2" x14ac:dyDescent="0.3">
      <c r="B786" s="291"/>
    </row>
    <row r="787" spans="2:2" x14ac:dyDescent="0.3">
      <c r="B787" s="291"/>
    </row>
    <row r="788" spans="2:2" x14ac:dyDescent="0.3">
      <c r="B788" s="291"/>
    </row>
    <row r="789" spans="2:2" x14ac:dyDescent="0.3">
      <c r="B789" s="291"/>
    </row>
    <row r="790" spans="2:2" x14ac:dyDescent="0.3">
      <c r="B790" s="291"/>
    </row>
    <row r="791" spans="2:2" x14ac:dyDescent="0.3">
      <c r="B791" s="291"/>
    </row>
    <row r="792" spans="2:2" x14ac:dyDescent="0.3">
      <c r="B792" s="291"/>
    </row>
    <row r="793" spans="2:2" x14ac:dyDescent="0.3">
      <c r="B793" s="291"/>
    </row>
    <row r="794" spans="2:2" x14ac:dyDescent="0.3">
      <c r="B794" s="291"/>
    </row>
    <row r="795" spans="2:2" x14ac:dyDescent="0.3">
      <c r="B795" s="291"/>
    </row>
    <row r="796" spans="2:2" x14ac:dyDescent="0.3">
      <c r="B796" s="291"/>
    </row>
    <row r="797" spans="2:2" x14ac:dyDescent="0.3">
      <c r="B797" s="291"/>
    </row>
    <row r="798" spans="2:2" x14ac:dyDescent="0.3">
      <c r="B798" s="291"/>
    </row>
    <row r="799" spans="2:2" x14ac:dyDescent="0.3">
      <c r="B799" s="291"/>
    </row>
    <row r="800" spans="2:2" x14ac:dyDescent="0.3">
      <c r="B800" s="291"/>
    </row>
    <row r="801" spans="2:2" x14ac:dyDescent="0.3">
      <c r="B801" s="291"/>
    </row>
    <row r="802" spans="2:2" x14ac:dyDescent="0.3">
      <c r="B802" s="291"/>
    </row>
    <row r="803" spans="2:2" x14ac:dyDescent="0.3">
      <c r="B803" s="291"/>
    </row>
    <row r="804" spans="2:2" x14ac:dyDescent="0.3">
      <c r="B804" s="291"/>
    </row>
    <row r="805" spans="2:2" x14ac:dyDescent="0.3">
      <c r="B805" s="291"/>
    </row>
    <row r="806" spans="2:2" x14ac:dyDescent="0.3">
      <c r="B806" s="291"/>
    </row>
    <row r="807" spans="2:2" x14ac:dyDescent="0.3">
      <c r="B807" s="291"/>
    </row>
    <row r="808" spans="2:2" x14ac:dyDescent="0.3">
      <c r="B808" s="291"/>
    </row>
    <row r="809" spans="2:2" x14ac:dyDescent="0.3">
      <c r="B809" s="291"/>
    </row>
    <row r="810" spans="2:2" x14ac:dyDescent="0.3">
      <c r="B810" s="291"/>
    </row>
    <row r="811" spans="2:2" x14ac:dyDescent="0.3">
      <c r="B811" s="291"/>
    </row>
    <row r="812" spans="2:2" x14ac:dyDescent="0.3">
      <c r="B812" s="291"/>
    </row>
    <row r="813" spans="2:2" x14ac:dyDescent="0.3">
      <c r="B813" s="291"/>
    </row>
    <row r="814" spans="2:2" x14ac:dyDescent="0.3">
      <c r="B814" s="291"/>
    </row>
    <row r="815" spans="2:2" x14ac:dyDescent="0.3">
      <c r="B815" s="291"/>
    </row>
    <row r="816" spans="2:2" x14ac:dyDescent="0.3">
      <c r="B816" s="291"/>
    </row>
    <row r="817" spans="2:2" x14ac:dyDescent="0.3">
      <c r="B817" s="291"/>
    </row>
    <row r="818" spans="2:2" x14ac:dyDescent="0.3">
      <c r="B818" s="291"/>
    </row>
    <row r="819" spans="2:2" x14ac:dyDescent="0.3">
      <c r="B819" s="291"/>
    </row>
    <row r="820" spans="2:2" x14ac:dyDescent="0.3">
      <c r="B820" s="291"/>
    </row>
    <row r="821" spans="2:2" x14ac:dyDescent="0.3">
      <c r="B821" s="291"/>
    </row>
    <row r="822" spans="2:2" x14ac:dyDescent="0.3">
      <c r="B822" s="291"/>
    </row>
    <row r="823" spans="2:2" x14ac:dyDescent="0.3">
      <c r="B823" s="291"/>
    </row>
    <row r="824" spans="2:2" x14ac:dyDescent="0.3">
      <c r="B824" s="291"/>
    </row>
    <row r="825" spans="2:2" x14ac:dyDescent="0.3">
      <c r="B825" s="291"/>
    </row>
    <row r="826" spans="2:2" x14ac:dyDescent="0.3">
      <c r="B826" s="291"/>
    </row>
    <row r="827" spans="2:2" x14ac:dyDescent="0.3">
      <c r="B827" s="291"/>
    </row>
    <row r="828" spans="2:2" x14ac:dyDescent="0.3">
      <c r="B828" s="291"/>
    </row>
    <row r="829" spans="2:2" x14ac:dyDescent="0.3">
      <c r="B829" s="291"/>
    </row>
    <row r="830" spans="2:2" x14ac:dyDescent="0.3">
      <c r="B830" s="291"/>
    </row>
    <row r="831" spans="2:2" x14ac:dyDescent="0.3">
      <c r="B831" s="291"/>
    </row>
    <row r="832" spans="2:2" x14ac:dyDescent="0.3">
      <c r="B832" s="291"/>
    </row>
    <row r="833" spans="2:2" x14ac:dyDescent="0.3">
      <c r="B833" s="291"/>
    </row>
    <row r="834" spans="2:2" x14ac:dyDescent="0.3">
      <c r="B834" s="291"/>
    </row>
    <row r="835" spans="2:2" x14ac:dyDescent="0.3">
      <c r="B835" s="291"/>
    </row>
    <row r="836" spans="2:2" x14ac:dyDescent="0.3">
      <c r="B836" s="291"/>
    </row>
    <row r="837" spans="2:2" x14ac:dyDescent="0.3">
      <c r="B837" s="291"/>
    </row>
    <row r="838" spans="2:2" x14ac:dyDescent="0.3">
      <c r="B838" s="291"/>
    </row>
    <row r="839" spans="2:2" x14ac:dyDescent="0.3">
      <c r="B839" s="291"/>
    </row>
    <row r="840" spans="2:2" x14ac:dyDescent="0.3">
      <c r="B840" s="291"/>
    </row>
    <row r="841" spans="2:2" x14ac:dyDescent="0.3">
      <c r="B841" s="291"/>
    </row>
    <row r="842" spans="2:2" x14ac:dyDescent="0.3">
      <c r="B842" s="291"/>
    </row>
    <row r="843" spans="2:2" x14ac:dyDescent="0.3">
      <c r="B843" s="291"/>
    </row>
    <row r="844" spans="2:2" x14ac:dyDescent="0.3">
      <c r="B844" s="291"/>
    </row>
    <row r="845" spans="2:2" x14ac:dyDescent="0.3">
      <c r="B845" s="291"/>
    </row>
    <row r="846" spans="2:2" x14ac:dyDescent="0.3">
      <c r="B846" s="291"/>
    </row>
    <row r="847" spans="2:2" x14ac:dyDescent="0.3">
      <c r="B847" s="291"/>
    </row>
    <row r="848" spans="2:2" x14ac:dyDescent="0.3">
      <c r="B848" s="291"/>
    </row>
    <row r="849" spans="2:2" x14ac:dyDescent="0.3">
      <c r="B849" s="291"/>
    </row>
    <row r="850" spans="2:2" x14ac:dyDescent="0.3">
      <c r="B850" s="291"/>
    </row>
    <row r="851" spans="2:2" x14ac:dyDescent="0.3">
      <c r="B851" s="291"/>
    </row>
    <row r="852" spans="2:2" x14ac:dyDescent="0.3">
      <c r="B852" s="291"/>
    </row>
    <row r="853" spans="2:2" x14ac:dyDescent="0.3">
      <c r="B853" s="291"/>
    </row>
    <row r="854" spans="2:2" x14ac:dyDescent="0.3">
      <c r="B854" s="291"/>
    </row>
    <row r="855" spans="2:2" x14ac:dyDescent="0.3">
      <c r="B855" s="291"/>
    </row>
    <row r="856" spans="2:2" x14ac:dyDescent="0.3">
      <c r="B856" s="291"/>
    </row>
    <row r="857" spans="2:2" x14ac:dyDescent="0.3">
      <c r="B857" s="291"/>
    </row>
    <row r="858" spans="2:2" x14ac:dyDescent="0.3">
      <c r="B858" s="291"/>
    </row>
    <row r="859" spans="2:2" x14ac:dyDescent="0.3">
      <c r="B859" s="291"/>
    </row>
    <row r="860" spans="2:2" x14ac:dyDescent="0.3">
      <c r="B860" s="291"/>
    </row>
    <row r="861" spans="2:2" x14ac:dyDescent="0.3">
      <c r="B861" s="291"/>
    </row>
    <row r="862" spans="2:2" x14ac:dyDescent="0.3">
      <c r="B862" s="291"/>
    </row>
    <row r="863" spans="2:2" x14ac:dyDescent="0.3">
      <c r="B863" s="291"/>
    </row>
    <row r="864" spans="2:2" x14ac:dyDescent="0.3">
      <c r="B864" s="291"/>
    </row>
    <row r="865" spans="2:2" x14ac:dyDescent="0.3">
      <c r="B865" s="291"/>
    </row>
    <row r="866" spans="2:2" x14ac:dyDescent="0.3">
      <c r="B866" s="291"/>
    </row>
    <row r="867" spans="2:2" x14ac:dyDescent="0.3">
      <c r="B867" s="291"/>
    </row>
    <row r="868" spans="2:2" x14ac:dyDescent="0.3">
      <c r="B868" s="291"/>
    </row>
    <row r="869" spans="2:2" x14ac:dyDescent="0.3">
      <c r="B869" s="291"/>
    </row>
    <row r="870" spans="2:2" x14ac:dyDescent="0.3">
      <c r="B870" s="291"/>
    </row>
    <row r="871" spans="2:2" x14ac:dyDescent="0.3">
      <c r="B871" s="291"/>
    </row>
    <row r="872" spans="2:2" x14ac:dyDescent="0.3">
      <c r="B872" s="291"/>
    </row>
    <row r="873" spans="2:2" x14ac:dyDescent="0.3">
      <c r="B873" s="291"/>
    </row>
    <row r="874" spans="2:2" x14ac:dyDescent="0.3">
      <c r="B874" s="291"/>
    </row>
    <row r="875" spans="2:2" x14ac:dyDescent="0.3">
      <c r="B875" s="291"/>
    </row>
    <row r="876" spans="2:2" x14ac:dyDescent="0.3">
      <c r="B876" s="291"/>
    </row>
    <row r="877" spans="2:2" x14ac:dyDescent="0.3">
      <c r="B877" s="291"/>
    </row>
    <row r="878" spans="2:2" x14ac:dyDescent="0.3">
      <c r="B878" s="291"/>
    </row>
    <row r="879" spans="2:2" x14ac:dyDescent="0.3">
      <c r="B879" s="291"/>
    </row>
    <row r="880" spans="2:2" x14ac:dyDescent="0.3">
      <c r="B880" s="291"/>
    </row>
    <row r="881" spans="2:2" x14ac:dyDescent="0.3">
      <c r="B881" s="291"/>
    </row>
    <row r="882" spans="2:2" x14ac:dyDescent="0.3">
      <c r="B882" s="291"/>
    </row>
    <row r="883" spans="2:2" x14ac:dyDescent="0.3">
      <c r="B883" s="291"/>
    </row>
    <row r="884" spans="2:2" x14ac:dyDescent="0.3">
      <c r="B884" s="291"/>
    </row>
    <row r="885" spans="2:2" x14ac:dyDescent="0.3">
      <c r="B885" s="291"/>
    </row>
    <row r="886" spans="2:2" x14ac:dyDescent="0.3">
      <c r="B886" s="291"/>
    </row>
    <row r="887" spans="2:2" x14ac:dyDescent="0.3">
      <c r="B887" s="291"/>
    </row>
    <row r="888" spans="2:2" x14ac:dyDescent="0.3">
      <c r="B888" s="291"/>
    </row>
    <row r="889" spans="2:2" x14ac:dyDescent="0.3">
      <c r="B889" s="291"/>
    </row>
    <row r="890" spans="2:2" x14ac:dyDescent="0.3">
      <c r="B890" s="291"/>
    </row>
    <row r="891" spans="2:2" x14ac:dyDescent="0.3">
      <c r="B891" s="291"/>
    </row>
    <row r="892" spans="2:2" x14ac:dyDescent="0.3">
      <c r="B892" s="291"/>
    </row>
    <row r="893" spans="2:2" x14ac:dyDescent="0.3">
      <c r="B893" s="291"/>
    </row>
    <row r="894" spans="2:2" x14ac:dyDescent="0.3">
      <c r="B894" s="291"/>
    </row>
    <row r="895" spans="2:2" x14ac:dyDescent="0.3">
      <c r="B895" s="291"/>
    </row>
    <row r="896" spans="2:2" x14ac:dyDescent="0.3">
      <c r="B896" s="291"/>
    </row>
    <row r="897" spans="2:2" x14ac:dyDescent="0.3">
      <c r="B897" s="291"/>
    </row>
    <row r="898" spans="2:2" x14ac:dyDescent="0.3">
      <c r="B898" s="291"/>
    </row>
    <row r="899" spans="2:2" x14ac:dyDescent="0.3">
      <c r="B899" s="291"/>
    </row>
    <row r="900" spans="2:2" x14ac:dyDescent="0.3">
      <c r="B900" s="291"/>
    </row>
    <row r="901" spans="2:2" x14ac:dyDescent="0.3">
      <c r="B901" s="291"/>
    </row>
    <row r="902" spans="2:2" x14ac:dyDescent="0.3">
      <c r="B902" s="291"/>
    </row>
    <row r="903" spans="2:2" x14ac:dyDescent="0.3">
      <c r="B903" s="291"/>
    </row>
    <row r="904" spans="2:2" x14ac:dyDescent="0.3">
      <c r="B904" s="291"/>
    </row>
    <row r="905" spans="2:2" x14ac:dyDescent="0.3">
      <c r="B905" s="291"/>
    </row>
    <row r="906" spans="2:2" x14ac:dyDescent="0.3">
      <c r="B906" s="291"/>
    </row>
    <row r="907" spans="2:2" x14ac:dyDescent="0.3">
      <c r="B907" s="291"/>
    </row>
    <row r="908" spans="2:2" x14ac:dyDescent="0.3">
      <c r="B908" s="291"/>
    </row>
    <row r="909" spans="2:2" x14ac:dyDescent="0.3">
      <c r="B909" s="291"/>
    </row>
    <row r="910" spans="2:2" x14ac:dyDescent="0.3">
      <c r="B910" s="291"/>
    </row>
    <row r="911" spans="2:2" x14ac:dyDescent="0.3">
      <c r="B911" s="291"/>
    </row>
    <row r="912" spans="2:2" x14ac:dyDescent="0.3">
      <c r="B912" s="291"/>
    </row>
    <row r="913" spans="2:2" x14ac:dyDescent="0.3">
      <c r="B913" s="291"/>
    </row>
    <row r="914" spans="2:2" x14ac:dyDescent="0.3">
      <c r="B914" s="291"/>
    </row>
    <row r="915" spans="2:2" x14ac:dyDescent="0.3">
      <c r="B915" s="291"/>
    </row>
    <row r="916" spans="2:2" x14ac:dyDescent="0.3">
      <c r="B916" s="291"/>
    </row>
    <row r="917" spans="2:2" x14ac:dyDescent="0.3">
      <c r="B917" s="291"/>
    </row>
    <row r="918" spans="2:2" x14ac:dyDescent="0.3">
      <c r="B918" s="291"/>
    </row>
    <row r="919" spans="2:2" x14ac:dyDescent="0.3">
      <c r="B919" s="291"/>
    </row>
    <row r="920" spans="2:2" x14ac:dyDescent="0.3">
      <c r="B920" s="291"/>
    </row>
    <row r="921" spans="2:2" x14ac:dyDescent="0.3">
      <c r="B921" s="291"/>
    </row>
    <row r="922" spans="2:2" x14ac:dyDescent="0.3">
      <c r="B922" s="291"/>
    </row>
    <row r="923" spans="2:2" x14ac:dyDescent="0.3">
      <c r="B923" s="291"/>
    </row>
    <row r="924" spans="2:2" x14ac:dyDescent="0.3">
      <c r="B924" s="291"/>
    </row>
    <row r="925" spans="2:2" x14ac:dyDescent="0.3">
      <c r="B925" s="291"/>
    </row>
    <row r="926" spans="2:2" x14ac:dyDescent="0.3">
      <c r="B926" s="291"/>
    </row>
    <row r="927" spans="2:2" x14ac:dyDescent="0.3">
      <c r="B927" s="291"/>
    </row>
    <row r="928" spans="2:2" x14ac:dyDescent="0.3">
      <c r="B928" s="291"/>
    </row>
    <row r="929" spans="2:2" x14ac:dyDescent="0.3">
      <c r="B929" s="291"/>
    </row>
    <row r="930" spans="2:2" x14ac:dyDescent="0.3">
      <c r="B930" s="291"/>
    </row>
    <row r="931" spans="2:2" x14ac:dyDescent="0.3">
      <c r="B931" s="291"/>
    </row>
    <row r="932" spans="2:2" x14ac:dyDescent="0.3">
      <c r="B932" s="291"/>
    </row>
    <row r="933" spans="2:2" x14ac:dyDescent="0.3">
      <c r="B933" s="291"/>
    </row>
    <row r="934" spans="2:2" x14ac:dyDescent="0.3">
      <c r="B934" s="291"/>
    </row>
    <row r="935" spans="2:2" x14ac:dyDescent="0.3">
      <c r="B935" s="291"/>
    </row>
    <row r="936" spans="2:2" x14ac:dyDescent="0.3">
      <c r="B936" s="291"/>
    </row>
    <row r="937" spans="2:2" x14ac:dyDescent="0.3">
      <c r="B937" s="291"/>
    </row>
    <row r="938" spans="2:2" x14ac:dyDescent="0.3">
      <c r="B938" s="291"/>
    </row>
    <row r="939" spans="2:2" x14ac:dyDescent="0.3">
      <c r="B939" s="291"/>
    </row>
    <row r="940" spans="2:2" x14ac:dyDescent="0.3">
      <c r="B940" s="291"/>
    </row>
    <row r="941" spans="2:2" x14ac:dyDescent="0.3">
      <c r="B941" s="291"/>
    </row>
    <row r="942" spans="2:2" x14ac:dyDescent="0.3">
      <c r="B942" s="291"/>
    </row>
    <row r="943" spans="2:2" x14ac:dyDescent="0.3">
      <c r="B943" s="291"/>
    </row>
    <row r="944" spans="2:2" x14ac:dyDescent="0.3">
      <c r="B944" s="291"/>
    </row>
    <row r="945" spans="2:2" x14ac:dyDescent="0.3">
      <c r="B945" s="291"/>
    </row>
    <row r="946" spans="2:2" x14ac:dyDescent="0.3">
      <c r="B946" s="291"/>
    </row>
    <row r="947" spans="2:2" x14ac:dyDescent="0.3">
      <c r="B947" s="291"/>
    </row>
    <row r="948" spans="2:2" x14ac:dyDescent="0.3">
      <c r="B948" s="291"/>
    </row>
    <row r="949" spans="2:2" x14ac:dyDescent="0.3">
      <c r="B949" s="291"/>
    </row>
    <row r="950" spans="2:2" x14ac:dyDescent="0.3">
      <c r="B950" s="291"/>
    </row>
    <row r="951" spans="2:2" x14ac:dyDescent="0.3">
      <c r="B951" s="291"/>
    </row>
    <row r="952" spans="2:2" x14ac:dyDescent="0.3">
      <c r="B952" s="291"/>
    </row>
    <row r="953" spans="2:2" x14ac:dyDescent="0.3">
      <c r="B953" s="291"/>
    </row>
    <row r="954" spans="2:2" x14ac:dyDescent="0.3">
      <c r="B954" s="291"/>
    </row>
    <row r="955" spans="2:2" x14ac:dyDescent="0.3">
      <c r="B955" s="291"/>
    </row>
    <row r="956" spans="2:2" x14ac:dyDescent="0.3">
      <c r="B956" s="291"/>
    </row>
    <row r="957" spans="2:2" x14ac:dyDescent="0.3">
      <c r="B957" s="291"/>
    </row>
    <row r="958" spans="2:2" x14ac:dyDescent="0.3">
      <c r="B958" s="291"/>
    </row>
    <row r="959" spans="2:2" x14ac:dyDescent="0.3">
      <c r="B959" s="291"/>
    </row>
    <row r="960" spans="2:2" x14ac:dyDescent="0.3">
      <c r="B960" s="291"/>
    </row>
    <row r="961" spans="2:2" x14ac:dyDescent="0.3">
      <c r="B961" s="291"/>
    </row>
    <row r="962" spans="2:2" x14ac:dyDescent="0.3">
      <c r="B962" s="291"/>
    </row>
    <row r="963" spans="2:2" x14ac:dyDescent="0.3">
      <c r="B963" s="291"/>
    </row>
    <row r="964" spans="2:2" x14ac:dyDescent="0.3">
      <c r="B964" s="291"/>
    </row>
    <row r="965" spans="2:2" x14ac:dyDescent="0.3">
      <c r="B965" s="291"/>
    </row>
    <row r="966" spans="2:2" x14ac:dyDescent="0.3">
      <c r="B966" s="291"/>
    </row>
    <row r="967" spans="2:2" x14ac:dyDescent="0.3">
      <c r="B967" s="291"/>
    </row>
    <row r="968" spans="2:2" x14ac:dyDescent="0.3">
      <c r="B968" s="291"/>
    </row>
    <row r="969" spans="2:2" x14ac:dyDescent="0.3">
      <c r="B969" s="291"/>
    </row>
    <row r="970" spans="2:2" x14ac:dyDescent="0.3">
      <c r="B970" s="291"/>
    </row>
    <row r="971" spans="2:2" x14ac:dyDescent="0.3">
      <c r="B971" s="291"/>
    </row>
    <row r="972" spans="2:2" x14ac:dyDescent="0.3">
      <c r="B972" s="291"/>
    </row>
    <row r="973" spans="2:2" x14ac:dyDescent="0.3">
      <c r="B973" s="291"/>
    </row>
    <row r="974" spans="2:2" x14ac:dyDescent="0.3">
      <c r="B974" s="291"/>
    </row>
    <row r="975" spans="2:2" x14ac:dyDescent="0.3">
      <c r="B975" s="291"/>
    </row>
    <row r="976" spans="2:2" x14ac:dyDescent="0.3">
      <c r="B976" s="291"/>
    </row>
    <row r="977" spans="2:2" x14ac:dyDescent="0.3">
      <c r="B977" s="291"/>
    </row>
    <row r="978" spans="2:2" x14ac:dyDescent="0.3">
      <c r="B978" s="291"/>
    </row>
    <row r="979" spans="2:2" x14ac:dyDescent="0.3">
      <c r="B979" s="291"/>
    </row>
    <row r="980" spans="2:2" x14ac:dyDescent="0.3">
      <c r="B980" s="291"/>
    </row>
    <row r="981" spans="2:2" x14ac:dyDescent="0.3">
      <c r="B981" s="291"/>
    </row>
    <row r="982" spans="2:2" x14ac:dyDescent="0.3">
      <c r="B982" s="291"/>
    </row>
    <row r="983" spans="2:2" x14ac:dyDescent="0.3">
      <c r="B983" s="291"/>
    </row>
    <row r="984" spans="2:2" x14ac:dyDescent="0.3">
      <c r="B984" s="291"/>
    </row>
    <row r="985" spans="2:2" x14ac:dyDescent="0.3">
      <c r="B985" s="291"/>
    </row>
    <row r="986" spans="2:2" x14ac:dyDescent="0.3">
      <c r="B986" s="291"/>
    </row>
    <row r="987" spans="2:2" x14ac:dyDescent="0.3">
      <c r="B987" s="291"/>
    </row>
    <row r="988" spans="2:2" x14ac:dyDescent="0.3">
      <c r="B988" s="291"/>
    </row>
    <row r="989" spans="2:2" x14ac:dyDescent="0.3">
      <c r="B989" s="291"/>
    </row>
    <row r="990" spans="2:2" x14ac:dyDescent="0.3">
      <c r="B990" s="291"/>
    </row>
    <row r="991" spans="2:2" x14ac:dyDescent="0.3">
      <c r="B991" s="291"/>
    </row>
    <row r="992" spans="2:2" x14ac:dyDescent="0.3">
      <c r="B992" s="291"/>
    </row>
    <row r="993" spans="2:2" x14ac:dyDescent="0.3">
      <c r="B993" s="291"/>
    </row>
    <row r="994" spans="2:2" x14ac:dyDescent="0.3">
      <c r="B994" s="291"/>
    </row>
    <row r="995" spans="2:2" x14ac:dyDescent="0.3">
      <c r="B995" s="291"/>
    </row>
    <row r="996" spans="2:2" x14ac:dyDescent="0.3">
      <c r="B996" s="291"/>
    </row>
    <row r="997" spans="2:2" x14ac:dyDescent="0.3">
      <c r="B997" s="291"/>
    </row>
    <row r="998" spans="2:2" x14ac:dyDescent="0.3">
      <c r="B998" s="291"/>
    </row>
    <row r="999" spans="2:2" x14ac:dyDescent="0.3">
      <c r="B999" s="291"/>
    </row>
    <row r="1000" spans="2:2" x14ac:dyDescent="0.3">
      <c r="B1000" s="291"/>
    </row>
    <row r="1001" spans="2:2" x14ac:dyDescent="0.3">
      <c r="B1001" s="291"/>
    </row>
    <row r="1002" spans="2:2" x14ac:dyDescent="0.3">
      <c r="B1002" s="291"/>
    </row>
    <row r="1003" spans="2:2" x14ac:dyDescent="0.3">
      <c r="B1003" s="291"/>
    </row>
    <row r="1004" spans="2:2" x14ac:dyDescent="0.3">
      <c r="B1004" s="291"/>
    </row>
    <row r="1005" spans="2:2" x14ac:dyDescent="0.3">
      <c r="B1005" s="291"/>
    </row>
    <row r="1006" spans="2:2" x14ac:dyDescent="0.3">
      <c r="B1006" s="291"/>
    </row>
    <row r="1007" spans="2:2" x14ac:dyDescent="0.3">
      <c r="B1007" s="291"/>
    </row>
    <row r="1008" spans="2:2" x14ac:dyDescent="0.3">
      <c r="B1008" s="291"/>
    </row>
    <row r="1009" spans="2:2" x14ac:dyDescent="0.3">
      <c r="B1009" s="291"/>
    </row>
    <row r="1010" spans="2:2" x14ac:dyDescent="0.3">
      <c r="B1010" s="291"/>
    </row>
    <row r="1011" spans="2:2" x14ac:dyDescent="0.3">
      <c r="B1011" s="291"/>
    </row>
    <row r="1012" spans="2:2" x14ac:dyDescent="0.3">
      <c r="B1012" s="291"/>
    </row>
    <row r="1013" spans="2:2" x14ac:dyDescent="0.3">
      <c r="B1013" s="291"/>
    </row>
    <row r="1014" spans="2:2" x14ac:dyDescent="0.3">
      <c r="B1014" s="291"/>
    </row>
    <row r="1015" spans="2:2" x14ac:dyDescent="0.3">
      <c r="B1015" s="291"/>
    </row>
    <row r="1016" spans="2:2" x14ac:dyDescent="0.3">
      <c r="B1016" s="291"/>
    </row>
    <row r="1017" spans="2:2" x14ac:dyDescent="0.3">
      <c r="B1017" s="291"/>
    </row>
    <row r="1018" spans="2:2" x14ac:dyDescent="0.3">
      <c r="B1018" s="291"/>
    </row>
    <row r="1019" spans="2:2" x14ac:dyDescent="0.3">
      <c r="B1019" s="291"/>
    </row>
    <row r="1020" spans="2:2" x14ac:dyDescent="0.3">
      <c r="B1020" s="291"/>
    </row>
    <row r="1021" spans="2:2" x14ac:dyDescent="0.3">
      <c r="B1021" s="291"/>
    </row>
    <row r="1022" spans="2:2" x14ac:dyDescent="0.3">
      <c r="B1022" s="291"/>
    </row>
    <row r="1023" spans="2:2" x14ac:dyDescent="0.3">
      <c r="B1023" s="291"/>
    </row>
    <row r="1024" spans="2:2" x14ac:dyDescent="0.3">
      <c r="B1024" s="291"/>
    </row>
    <row r="1025" spans="2:2" x14ac:dyDescent="0.3">
      <c r="B1025" s="291"/>
    </row>
    <row r="1026" spans="2:2" x14ac:dyDescent="0.3">
      <c r="B1026" s="291"/>
    </row>
    <row r="1027" spans="2:2" x14ac:dyDescent="0.3">
      <c r="B1027" s="291"/>
    </row>
    <row r="1028" spans="2:2" x14ac:dyDescent="0.3">
      <c r="B1028" s="291"/>
    </row>
    <row r="1029" spans="2:2" x14ac:dyDescent="0.3">
      <c r="B1029" s="291"/>
    </row>
    <row r="1030" spans="2:2" x14ac:dyDescent="0.3">
      <c r="B1030" s="291"/>
    </row>
    <row r="1031" spans="2:2" x14ac:dyDescent="0.3">
      <c r="B1031" s="291"/>
    </row>
    <row r="1032" spans="2:2" x14ac:dyDescent="0.3">
      <c r="B1032" s="291"/>
    </row>
    <row r="1033" spans="2:2" x14ac:dyDescent="0.3">
      <c r="B1033" s="291"/>
    </row>
    <row r="1034" spans="2:2" x14ac:dyDescent="0.3">
      <c r="B1034" s="291"/>
    </row>
    <row r="1035" spans="2:2" x14ac:dyDescent="0.3">
      <c r="B1035" s="291"/>
    </row>
    <row r="1036" spans="2:2" x14ac:dyDescent="0.3">
      <c r="B1036" s="291"/>
    </row>
    <row r="1037" spans="2:2" x14ac:dyDescent="0.3">
      <c r="B1037" s="291"/>
    </row>
    <row r="1038" spans="2:2" x14ac:dyDescent="0.3">
      <c r="B1038" s="291"/>
    </row>
    <row r="1039" spans="2:2" x14ac:dyDescent="0.3">
      <c r="B1039" s="291"/>
    </row>
    <row r="1040" spans="2:2" x14ac:dyDescent="0.3">
      <c r="B1040" s="291"/>
    </row>
    <row r="1041" spans="2:2" x14ac:dyDescent="0.3">
      <c r="B1041" s="291"/>
    </row>
    <row r="1042" spans="2:2" x14ac:dyDescent="0.3">
      <c r="B1042" s="291"/>
    </row>
    <row r="1043" spans="2:2" x14ac:dyDescent="0.3">
      <c r="B1043" s="291"/>
    </row>
    <row r="1044" spans="2:2" x14ac:dyDescent="0.3">
      <c r="B1044" s="291"/>
    </row>
    <row r="1045" spans="2:2" x14ac:dyDescent="0.3">
      <c r="B1045" s="291"/>
    </row>
    <row r="1046" spans="2:2" x14ac:dyDescent="0.3">
      <c r="B1046" s="291"/>
    </row>
    <row r="1047" spans="2:2" x14ac:dyDescent="0.3">
      <c r="B1047" s="291"/>
    </row>
    <row r="1048" spans="2:2" x14ac:dyDescent="0.3">
      <c r="B1048" s="291"/>
    </row>
    <row r="1049" spans="2:2" x14ac:dyDescent="0.3">
      <c r="B1049" s="291"/>
    </row>
    <row r="1050" spans="2:2" x14ac:dyDescent="0.3">
      <c r="B1050" s="291"/>
    </row>
    <row r="1051" spans="2:2" x14ac:dyDescent="0.3">
      <c r="B1051" s="291"/>
    </row>
    <row r="1052" spans="2:2" x14ac:dyDescent="0.3">
      <c r="B1052" s="291"/>
    </row>
    <row r="1053" spans="2:2" x14ac:dyDescent="0.3">
      <c r="B1053" s="291"/>
    </row>
    <row r="1054" spans="2:2" x14ac:dyDescent="0.3">
      <c r="B1054" s="291"/>
    </row>
    <row r="1055" spans="2:2" x14ac:dyDescent="0.3">
      <c r="B1055" s="291"/>
    </row>
    <row r="1056" spans="2:2" x14ac:dyDescent="0.3">
      <c r="B1056" s="291"/>
    </row>
    <row r="1057" spans="2:2" x14ac:dyDescent="0.3">
      <c r="B1057" s="291"/>
    </row>
    <row r="1058" spans="2:2" x14ac:dyDescent="0.3">
      <c r="B1058" s="291"/>
    </row>
    <row r="1059" spans="2:2" x14ac:dyDescent="0.3">
      <c r="B1059" s="291"/>
    </row>
    <row r="1060" spans="2:2" x14ac:dyDescent="0.3">
      <c r="B1060" s="291"/>
    </row>
    <row r="1061" spans="2:2" x14ac:dyDescent="0.3">
      <c r="B1061" s="291"/>
    </row>
    <row r="1062" spans="2:2" x14ac:dyDescent="0.3">
      <c r="B1062" s="291"/>
    </row>
    <row r="1063" spans="2:2" x14ac:dyDescent="0.3">
      <c r="B1063" s="291"/>
    </row>
    <row r="1064" spans="2:2" x14ac:dyDescent="0.3">
      <c r="B1064" s="291"/>
    </row>
    <row r="1065" spans="2:2" x14ac:dyDescent="0.3">
      <c r="B1065" s="291"/>
    </row>
    <row r="1066" spans="2:2" x14ac:dyDescent="0.3">
      <c r="B1066" s="291"/>
    </row>
    <row r="1067" spans="2:2" x14ac:dyDescent="0.3">
      <c r="B1067" s="291"/>
    </row>
    <row r="1068" spans="2:2" x14ac:dyDescent="0.3">
      <c r="B1068" s="291"/>
    </row>
    <row r="1069" spans="2:2" x14ac:dyDescent="0.3">
      <c r="B1069" s="291"/>
    </row>
    <row r="1070" spans="2:2" x14ac:dyDescent="0.3">
      <c r="B1070" s="291"/>
    </row>
    <row r="1071" spans="2:2" x14ac:dyDescent="0.3">
      <c r="B1071" s="291"/>
    </row>
    <row r="1072" spans="2:2" x14ac:dyDescent="0.3">
      <c r="B1072" s="291"/>
    </row>
    <row r="1073" spans="2:2" x14ac:dyDescent="0.3">
      <c r="B1073" s="291"/>
    </row>
    <row r="1074" spans="2:2" x14ac:dyDescent="0.3">
      <c r="B1074" s="291"/>
    </row>
    <row r="1075" spans="2:2" x14ac:dyDescent="0.3">
      <c r="B1075" s="291"/>
    </row>
    <row r="1076" spans="2:2" x14ac:dyDescent="0.3">
      <c r="B1076" s="291"/>
    </row>
    <row r="1077" spans="2:2" x14ac:dyDescent="0.3">
      <c r="B1077" s="291"/>
    </row>
    <row r="1078" spans="2:2" x14ac:dyDescent="0.3">
      <c r="B1078" s="291"/>
    </row>
    <row r="1079" spans="2:2" x14ac:dyDescent="0.3">
      <c r="B1079" s="291"/>
    </row>
    <row r="1080" spans="2:2" x14ac:dyDescent="0.3">
      <c r="B1080" s="291"/>
    </row>
    <row r="1081" spans="2:2" x14ac:dyDescent="0.3">
      <c r="B1081" s="291"/>
    </row>
    <row r="1082" spans="2:2" x14ac:dyDescent="0.3">
      <c r="B1082" s="291"/>
    </row>
    <row r="1083" spans="2:2" x14ac:dyDescent="0.3">
      <c r="B1083" s="291"/>
    </row>
    <row r="1084" spans="2:2" x14ac:dyDescent="0.3">
      <c r="B1084" s="291"/>
    </row>
    <row r="1085" spans="2:2" x14ac:dyDescent="0.3">
      <c r="B1085" s="291"/>
    </row>
    <row r="1086" spans="2:2" x14ac:dyDescent="0.3">
      <c r="B1086" s="291"/>
    </row>
    <row r="1087" spans="2:2" x14ac:dyDescent="0.3">
      <c r="B1087" s="291"/>
    </row>
    <row r="1088" spans="2:2" x14ac:dyDescent="0.3">
      <c r="B1088" s="291"/>
    </row>
    <row r="1089" spans="2:2" x14ac:dyDescent="0.3">
      <c r="B1089" s="291"/>
    </row>
    <row r="1090" spans="2:2" x14ac:dyDescent="0.3">
      <c r="B1090" s="291"/>
    </row>
    <row r="1091" spans="2:2" x14ac:dyDescent="0.3">
      <c r="B1091" s="291"/>
    </row>
    <row r="1092" spans="2:2" x14ac:dyDescent="0.3">
      <c r="B1092" s="291"/>
    </row>
    <row r="1093" spans="2:2" x14ac:dyDescent="0.3">
      <c r="B1093" s="291"/>
    </row>
    <row r="1094" spans="2:2" x14ac:dyDescent="0.3">
      <c r="B1094" s="291"/>
    </row>
    <row r="1095" spans="2:2" x14ac:dyDescent="0.3">
      <c r="B1095" s="291"/>
    </row>
    <row r="1096" spans="2:2" x14ac:dyDescent="0.3">
      <c r="B1096" s="291"/>
    </row>
    <row r="1097" spans="2:2" x14ac:dyDescent="0.3">
      <c r="B1097" s="291"/>
    </row>
    <row r="1098" spans="2:2" x14ac:dyDescent="0.3">
      <c r="B1098" s="291"/>
    </row>
    <row r="1099" spans="2:2" x14ac:dyDescent="0.3">
      <c r="B1099" s="291"/>
    </row>
    <row r="1100" spans="2:2" x14ac:dyDescent="0.3">
      <c r="B1100" s="291"/>
    </row>
    <row r="1101" spans="2:2" x14ac:dyDescent="0.3">
      <c r="B1101" s="291"/>
    </row>
    <row r="1102" spans="2:2" x14ac:dyDescent="0.3">
      <c r="B1102" s="291"/>
    </row>
    <row r="1103" spans="2:2" x14ac:dyDescent="0.3">
      <c r="B1103" s="291"/>
    </row>
    <row r="1104" spans="2:2" x14ac:dyDescent="0.3">
      <c r="B1104" s="291"/>
    </row>
    <row r="1105" spans="2:2" x14ac:dyDescent="0.3">
      <c r="B1105" s="291"/>
    </row>
    <row r="1106" spans="2:2" x14ac:dyDescent="0.3">
      <c r="B1106" s="291"/>
    </row>
    <row r="1107" spans="2:2" x14ac:dyDescent="0.3">
      <c r="B1107" s="291"/>
    </row>
    <row r="1108" spans="2:2" x14ac:dyDescent="0.3">
      <c r="B1108" s="291"/>
    </row>
    <row r="1109" spans="2:2" x14ac:dyDescent="0.3">
      <c r="B1109" s="291"/>
    </row>
    <row r="1110" spans="2:2" x14ac:dyDescent="0.3">
      <c r="B1110" s="291"/>
    </row>
    <row r="1111" spans="2:2" x14ac:dyDescent="0.3">
      <c r="B1111" s="291"/>
    </row>
    <row r="1112" spans="2:2" x14ac:dyDescent="0.3">
      <c r="B1112" s="291"/>
    </row>
    <row r="1113" spans="2:2" x14ac:dyDescent="0.3">
      <c r="B1113" s="291"/>
    </row>
    <row r="1114" spans="2:2" x14ac:dyDescent="0.3">
      <c r="B1114" s="291"/>
    </row>
    <row r="1115" spans="2:2" x14ac:dyDescent="0.3">
      <c r="B1115" s="291"/>
    </row>
    <row r="1116" spans="2:2" x14ac:dyDescent="0.3">
      <c r="B1116" s="291"/>
    </row>
    <row r="1117" spans="2:2" x14ac:dyDescent="0.3">
      <c r="B1117" s="291"/>
    </row>
    <row r="1118" spans="2:2" x14ac:dyDescent="0.3">
      <c r="B1118" s="291"/>
    </row>
    <row r="1119" spans="2:2" x14ac:dyDescent="0.3">
      <c r="B1119" s="291"/>
    </row>
    <row r="1120" spans="2:2" x14ac:dyDescent="0.3">
      <c r="B1120" s="291"/>
    </row>
    <row r="1121" spans="2:2" x14ac:dyDescent="0.3">
      <c r="B1121" s="291"/>
    </row>
    <row r="1122" spans="2:2" x14ac:dyDescent="0.3">
      <c r="B1122" s="291"/>
    </row>
    <row r="1123" spans="2:2" x14ac:dyDescent="0.3">
      <c r="B1123" s="291"/>
    </row>
    <row r="1124" spans="2:2" x14ac:dyDescent="0.3">
      <c r="B1124" s="291"/>
    </row>
    <row r="1125" spans="2:2" x14ac:dyDescent="0.3">
      <c r="B1125" s="291"/>
    </row>
    <row r="1126" spans="2:2" x14ac:dyDescent="0.3">
      <c r="B1126" s="291"/>
    </row>
    <row r="1127" spans="2:2" x14ac:dyDescent="0.3">
      <c r="B1127" s="291"/>
    </row>
    <row r="1128" spans="2:2" x14ac:dyDescent="0.3">
      <c r="B1128" s="291"/>
    </row>
    <row r="1129" spans="2:2" x14ac:dyDescent="0.3">
      <c r="B1129" s="291"/>
    </row>
    <row r="1130" spans="2:2" x14ac:dyDescent="0.3">
      <c r="B1130" s="291"/>
    </row>
    <row r="1131" spans="2:2" x14ac:dyDescent="0.3">
      <c r="B1131" s="291"/>
    </row>
    <row r="1132" spans="2:2" x14ac:dyDescent="0.3">
      <c r="B1132" s="291"/>
    </row>
    <row r="1133" spans="2:2" x14ac:dyDescent="0.3">
      <c r="B1133" s="291"/>
    </row>
    <row r="1134" spans="2:2" x14ac:dyDescent="0.3">
      <c r="B1134" s="291"/>
    </row>
    <row r="1135" spans="2:2" x14ac:dyDescent="0.3">
      <c r="B1135" s="291"/>
    </row>
    <row r="1136" spans="2:2" x14ac:dyDescent="0.3">
      <c r="B1136" s="291"/>
    </row>
    <row r="1137" spans="2:2" x14ac:dyDescent="0.3">
      <c r="B1137" s="291"/>
    </row>
    <row r="1138" spans="2:2" x14ac:dyDescent="0.3">
      <c r="B1138" s="291"/>
    </row>
    <row r="1139" spans="2:2" x14ac:dyDescent="0.3">
      <c r="B1139" s="291"/>
    </row>
    <row r="1140" spans="2:2" x14ac:dyDescent="0.3">
      <c r="B1140" s="291"/>
    </row>
    <row r="1141" spans="2:2" x14ac:dyDescent="0.3">
      <c r="B1141" s="291"/>
    </row>
    <row r="1142" spans="2:2" x14ac:dyDescent="0.3">
      <c r="B1142" s="291"/>
    </row>
    <row r="1143" spans="2:2" x14ac:dyDescent="0.3">
      <c r="B1143" s="291"/>
    </row>
    <row r="1144" spans="2:2" x14ac:dyDescent="0.3">
      <c r="B1144" s="291"/>
    </row>
    <row r="1145" spans="2:2" x14ac:dyDescent="0.3">
      <c r="B1145" s="291"/>
    </row>
    <row r="1146" spans="2:2" x14ac:dyDescent="0.3">
      <c r="B1146" s="291"/>
    </row>
    <row r="1147" spans="2:2" x14ac:dyDescent="0.3">
      <c r="B1147" s="291"/>
    </row>
    <row r="1148" spans="2:2" x14ac:dyDescent="0.3">
      <c r="B1148" s="291"/>
    </row>
    <row r="1149" spans="2:2" x14ac:dyDescent="0.3">
      <c r="B1149" s="291"/>
    </row>
    <row r="1150" spans="2:2" x14ac:dyDescent="0.3">
      <c r="B1150" s="291"/>
    </row>
    <row r="1151" spans="2:2" x14ac:dyDescent="0.3">
      <c r="B1151" s="291"/>
    </row>
    <row r="1152" spans="2:2" x14ac:dyDescent="0.3">
      <c r="B1152" s="291"/>
    </row>
    <row r="1153" spans="2:2" x14ac:dyDescent="0.3">
      <c r="B1153" s="291"/>
    </row>
    <row r="1154" spans="2:2" x14ac:dyDescent="0.3">
      <c r="B1154" s="291"/>
    </row>
    <row r="1155" spans="2:2" x14ac:dyDescent="0.3">
      <c r="B1155" s="291"/>
    </row>
    <row r="1156" spans="2:2" x14ac:dyDescent="0.3">
      <c r="B1156" s="291"/>
    </row>
    <row r="1157" spans="2:2" x14ac:dyDescent="0.3">
      <c r="B1157" s="291"/>
    </row>
    <row r="1158" spans="2:2" x14ac:dyDescent="0.3">
      <c r="B1158" s="291"/>
    </row>
    <row r="1159" spans="2:2" x14ac:dyDescent="0.3">
      <c r="B1159" s="291"/>
    </row>
    <row r="1160" spans="2:2" x14ac:dyDescent="0.3">
      <c r="B1160" s="291"/>
    </row>
    <row r="1161" spans="2:2" x14ac:dyDescent="0.3">
      <c r="B1161" s="291"/>
    </row>
    <row r="1162" spans="2:2" x14ac:dyDescent="0.3">
      <c r="B1162" s="291"/>
    </row>
    <row r="1163" spans="2:2" x14ac:dyDescent="0.3">
      <c r="B1163" s="291"/>
    </row>
    <row r="1164" spans="2:2" x14ac:dyDescent="0.3">
      <c r="B1164" s="291"/>
    </row>
    <row r="1165" spans="2:2" x14ac:dyDescent="0.3">
      <c r="B1165" s="291"/>
    </row>
    <row r="1166" spans="2:2" x14ac:dyDescent="0.3">
      <c r="B1166" s="291"/>
    </row>
    <row r="1167" spans="2:2" x14ac:dyDescent="0.3">
      <c r="B1167" s="291"/>
    </row>
    <row r="1168" spans="2:2" x14ac:dyDescent="0.3">
      <c r="B1168" s="291"/>
    </row>
    <row r="1169" spans="2:2" x14ac:dyDescent="0.3">
      <c r="B1169" s="291"/>
    </row>
    <row r="1170" spans="2:2" x14ac:dyDescent="0.3">
      <c r="B1170" s="291"/>
    </row>
    <row r="1171" spans="2:2" x14ac:dyDescent="0.3">
      <c r="B1171" s="291"/>
    </row>
    <row r="1172" spans="2:2" x14ac:dyDescent="0.3">
      <c r="B1172" s="291"/>
    </row>
    <row r="1173" spans="2:2" x14ac:dyDescent="0.3">
      <c r="B1173" s="291"/>
    </row>
    <row r="1174" spans="2:2" x14ac:dyDescent="0.3">
      <c r="B1174" s="291"/>
    </row>
    <row r="1175" spans="2:2" x14ac:dyDescent="0.3">
      <c r="B1175" s="291"/>
    </row>
    <row r="1176" spans="2:2" x14ac:dyDescent="0.3">
      <c r="B1176" s="291"/>
    </row>
    <row r="1177" spans="2:2" x14ac:dyDescent="0.3">
      <c r="B1177" s="291"/>
    </row>
    <row r="1178" spans="2:2" x14ac:dyDescent="0.3">
      <c r="B1178" s="291"/>
    </row>
    <row r="1179" spans="2:2" x14ac:dyDescent="0.3">
      <c r="B1179" s="291"/>
    </row>
    <row r="1180" spans="2:2" x14ac:dyDescent="0.3">
      <c r="B1180" s="291"/>
    </row>
    <row r="1181" spans="2:2" x14ac:dyDescent="0.3">
      <c r="B1181" s="291"/>
    </row>
    <row r="1182" spans="2:2" x14ac:dyDescent="0.3">
      <c r="B1182" s="291"/>
    </row>
    <row r="1183" spans="2:2" x14ac:dyDescent="0.3">
      <c r="B1183" s="291"/>
    </row>
    <row r="1184" spans="2:2" x14ac:dyDescent="0.3">
      <c r="B1184" s="291"/>
    </row>
    <row r="1185" spans="2:2" x14ac:dyDescent="0.3">
      <c r="B1185" s="291"/>
    </row>
    <row r="1186" spans="2:2" x14ac:dyDescent="0.3">
      <c r="B1186" s="291"/>
    </row>
    <row r="1187" spans="2:2" x14ac:dyDescent="0.3">
      <c r="B1187" s="291"/>
    </row>
    <row r="1188" spans="2:2" x14ac:dyDescent="0.3">
      <c r="B1188" s="291"/>
    </row>
    <row r="1189" spans="2:2" x14ac:dyDescent="0.3">
      <c r="B1189" s="291"/>
    </row>
    <row r="1190" spans="2:2" x14ac:dyDescent="0.3">
      <c r="B1190" s="291"/>
    </row>
    <row r="1191" spans="2:2" x14ac:dyDescent="0.3">
      <c r="B1191" s="291"/>
    </row>
    <row r="1192" spans="2:2" x14ac:dyDescent="0.3">
      <c r="B1192" s="291"/>
    </row>
    <row r="1193" spans="2:2" x14ac:dyDescent="0.3">
      <c r="B1193" s="291"/>
    </row>
    <row r="1194" spans="2:2" x14ac:dyDescent="0.3">
      <c r="B1194" s="291"/>
    </row>
    <row r="1195" spans="2:2" x14ac:dyDescent="0.3">
      <c r="B1195" s="291"/>
    </row>
    <row r="1196" spans="2:2" x14ac:dyDescent="0.3">
      <c r="B1196" s="291"/>
    </row>
    <row r="1197" spans="2:2" x14ac:dyDescent="0.3">
      <c r="B1197" s="291"/>
    </row>
    <row r="1198" spans="2:2" x14ac:dyDescent="0.3">
      <c r="B1198" s="291"/>
    </row>
    <row r="1199" spans="2:2" x14ac:dyDescent="0.3">
      <c r="B1199" s="291"/>
    </row>
    <row r="1200" spans="2:2" x14ac:dyDescent="0.3">
      <c r="B1200" s="291"/>
    </row>
    <row r="1201" spans="2:2" x14ac:dyDescent="0.3">
      <c r="B1201" s="291"/>
    </row>
    <row r="1202" spans="2:2" x14ac:dyDescent="0.3">
      <c r="B1202" s="291"/>
    </row>
    <row r="1203" spans="2:2" x14ac:dyDescent="0.3">
      <c r="B1203" s="291"/>
    </row>
    <row r="1204" spans="2:2" x14ac:dyDescent="0.3">
      <c r="B1204" s="291"/>
    </row>
    <row r="1205" spans="2:2" x14ac:dyDescent="0.3">
      <c r="B1205" s="291"/>
    </row>
    <row r="1206" spans="2:2" x14ac:dyDescent="0.3">
      <c r="B1206" s="291"/>
    </row>
    <row r="1207" spans="2:2" x14ac:dyDescent="0.3">
      <c r="B1207" s="291"/>
    </row>
    <row r="1208" spans="2:2" x14ac:dyDescent="0.3">
      <c r="B1208" s="291"/>
    </row>
    <row r="1209" spans="2:2" x14ac:dyDescent="0.3">
      <c r="B1209" s="291"/>
    </row>
    <row r="1210" spans="2:2" x14ac:dyDescent="0.3">
      <c r="B1210" s="291"/>
    </row>
    <row r="1211" spans="2:2" x14ac:dyDescent="0.3">
      <c r="B1211" s="291"/>
    </row>
    <row r="1212" spans="2:2" x14ac:dyDescent="0.3">
      <c r="B1212" s="291"/>
    </row>
    <row r="1213" spans="2:2" x14ac:dyDescent="0.3">
      <c r="B1213" s="291"/>
    </row>
    <row r="1214" spans="2:2" x14ac:dyDescent="0.3">
      <c r="B1214" s="291"/>
    </row>
    <row r="1215" spans="2:2" x14ac:dyDescent="0.3">
      <c r="B1215" s="291"/>
    </row>
    <row r="1216" spans="2:2" x14ac:dyDescent="0.3">
      <c r="B1216" s="291"/>
    </row>
    <row r="1217" spans="2:2" x14ac:dyDescent="0.3">
      <c r="B1217" s="291"/>
    </row>
    <row r="1218" spans="2:2" x14ac:dyDescent="0.3">
      <c r="B1218" s="291"/>
    </row>
    <row r="1219" spans="2:2" x14ac:dyDescent="0.3">
      <c r="B1219" s="291"/>
    </row>
    <row r="1220" spans="2:2" x14ac:dyDescent="0.3">
      <c r="B1220" s="291"/>
    </row>
    <row r="1221" spans="2:2" x14ac:dyDescent="0.3">
      <c r="B1221" s="291"/>
    </row>
    <row r="1222" spans="2:2" x14ac:dyDescent="0.3">
      <c r="B1222" s="291"/>
    </row>
    <row r="1223" spans="2:2" x14ac:dyDescent="0.3">
      <c r="B1223" s="291"/>
    </row>
    <row r="1224" spans="2:2" x14ac:dyDescent="0.3">
      <c r="B1224" s="291"/>
    </row>
    <row r="1225" spans="2:2" x14ac:dyDescent="0.3">
      <c r="B1225" s="291"/>
    </row>
    <row r="1226" spans="2:2" x14ac:dyDescent="0.3">
      <c r="B1226" s="291"/>
    </row>
    <row r="1227" spans="2:2" x14ac:dyDescent="0.3">
      <c r="B1227" s="291"/>
    </row>
    <row r="1228" spans="2:2" x14ac:dyDescent="0.3">
      <c r="B1228" s="291"/>
    </row>
    <row r="1229" spans="2:2" x14ac:dyDescent="0.3">
      <c r="B1229" s="291"/>
    </row>
    <row r="1230" spans="2:2" x14ac:dyDescent="0.3">
      <c r="B1230" s="291"/>
    </row>
    <row r="1231" spans="2:2" x14ac:dyDescent="0.3">
      <c r="B1231" s="291"/>
    </row>
    <row r="1232" spans="2:2" x14ac:dyDescent="0.3">
      <c r="B1232" s="291"/>
    </row>
    <row r="1233" spans="2:2" x14ac:dyDescent="0.3">
      <c r="B1233" s="291"/>
    </row>
    <row r="1234" spans="2:2" x14ac:dyDescent="0.3">
      <c r="B1234" s="291"/>
    </row>
    <row r="1235" spans="2:2" x14ac:dyDescent="0.3">
      <c r="B1235" s="291"/>
    </row>
    <row r="1236" spans="2:2" x14ac:dyDescent="0.3">
      <c r="B1236" s="291"/>
    </row>
    <row r="1237" spans="2:2" x14ac:dyDescent="0.3">
      <c r="B1237" s="291"/>
    </row>
    <row r="1238" spans="2:2" x14ac:dyDescent="0.3">
      <c r="B1238" s="291"/>
    </row>
    <row r="1239" spans="2:2" x14ac:dyDescent="0.3">
      <c r="B1239" s="291"/>
    </row>
    <row r="1240" spans="2:2" x14ac:dyDescent="0.3">
      <c r="B1240" s="291"/>
    </row>
    <row r="1241" spans="2:2" x14ac:dyDescent="0.3">
      <c r="B1241" s="291"/>
    </row>
    <row r="1242" spans="2:2" x14ac:dyDescent="0.3">
      <c r="B1242" s="291"/>
    </row>
    <row r="1243" spans="2:2" x14ac:dyDescent="0.3">
      <c r="B1243" s="291"/>
    </row>
    <row r="1244" spans="2:2" x14ac:dyDescent="0.3">
      <c r="B1244" s="291"/>
    </row>
    <row r="1245" spans="2:2" x14ac:dyDescent="0.3">
      <c r="B1245" s="291"/>
    </row>
    <row r="1246" spans="2:2" x14ac:dyDescent="0.3">
      <c r="B1246" s="291"/>
    </row>
    <row r="1247" spans="2:2" x14ac:dyDescent="0.3">
      <c r="B1247" s="291"/>
    </row>
    <row r="1248" spans="2:2" x14ac:dyDescent="0.3">
      <c r="B1248" s="291"/>
    </row>
    <row r="1249" spans="2:2" x14ac:dyDescent="0.3">
      <c r="B1249" s="291"/>
    </row>
    <row r="1250" spans="2:2" x14ac:dyDescent="0.3">
      <c r="B1250" s="291"/>
    </row>
    <row r="1251" spans="2:2" x14ac:dyDescent="0.3">
      <c r="B1251" s="291"/>
    </row>
    <row r="1252" spans="2:2" x14ac:dyDescent="0.3">
      <c r="B1252" s="291"/>
    </row>
    <row r="1253" spans="2:2" x14ac:dyDescent="0.3">
      <c r="B1253" s="291"/>
    </row>
    <row r="1254" spans="2:2" x14ac:dyDescent="0.3">
      <c r="B1254" s="291"/>
    </row>
    <row r="1255" spans="2:2" x14ac:dyDescent="0.3">
      <c r="B1255" s="291"/>
    </row>
    <row r="1256" spans="2:2" x14ac:dyDescent="0.3">
      <c r="B1256" s="291"/>
    </row>
    <row r="1257" spans="2:2" x14ac:dyDescent="0.3">
      <c r="B1257" s="291"/>
    </row>
    <row r="1258" spans="2:2" x14ac:dyDescent="0.3">
      <c r="B1258" s="291"/>
    </row>
    <row r="1259" spans="2:2" x14ac:dyDescent="0.3">
      <c r="B1259" s="291"/>
    </row>
    <row r="1260" spans="2:2" x14ac:dyDescent="0.3">
      <c r="B1260" s="291"/>
    </row>
    <row r="1261" spans="2:2" x14ac:dyDescent="0.3">
      <c r="B1261" s="291"/>
    </row>
    <row r="1262" spans="2:2" x14ac:dyDescent="0.3">
      <c r="B1262" s="291"/>
    </row>
    <row r="1263" spans="2:2" x14ac:dyDescent="0.3">
      <c r="B1263" s="291"/>
    </row>
    <row r="1264" spans="2:2" x14ac:dyDescent="0.3">
      <c r="B1264" s="291"/>
    </row>
    <row r="1265" spans="2:2" x14ac:dyDescent="0.3">
      <c r="B1265" s="291"/>
    </row>
    <row r="1266" spans="2:2" x14ac:dyDescent="0.3">
      <c r="B1266" s="291"/>
    </row>
    <row r="1267" spans="2:2" x14ac:dyDescent="0.3">
      <c r="B1267" s="291"/>
    </row>
    <row r="1268" spans="2:2" x14ac:dyDescent="0.3">
      <c r="B1268" s="291"/>
    </row>
    <row r="1269" spans="2:2" x14ac:dyDescent="0.3">
      <c r="B1269" s="291"/>
    </row>
    <row r="1270" spans="2:2" x14ac:dyDescent="0.3">
      <c r="B1270" s="291"/>
    </row>
    <row r="1271" spans="2:2" x14ac:dyDescent="0.3">
      <c r="B1271" s="291"/>
    </row>
    <row r="1272" spans="2:2" x14ac:dyDescent="0.3">
      <c r="B1272" s="291"/>
    </row>
    <row r="1273" spans="2:2" x14ac:dyDescent="0.3">
      <c r="B1273" s="291"/>
    </row>
    <row r="1274" spans="2:2" x14ac:dyDescent="0.3">
      <c r="B1274" s="291"/>
    </row>
    <row r="1275" spans="2:2" x14ac:dyDescent="0.3">
      <c r="B1275" s="291"/>
    </row>
    <row r="1276" spans="2:2" x14ac:dyDescent="0.3">
      <c r="B1276" s="291"/>
    </row>
    <row r="1277" spans="2:2" x14ac:dyDescent="0.3">
      <c r="B1277" s="291"/>
    </row>
    <row r="1278" spans="2:2" x14ac:dyDescent="0.3">
      <c r="B1278" s="291"/>
    </row>
    <row r="1279" spans="2:2" x14ac:dyDescent="0.3">
      <c r="B1279" s="291"/>
    </row>
    <row r="1280" spans="2:2" x14ac:dyDescent="0.3">
      <c r="B1280" s="291"/>
    </row>
    <row r="1281" spans="2:2" x14ac:dyDescent="0.3">
      <c r="B1281" s="291"/>
    </row>
    <row r="1282" spans="2:2" x14ac:dyDescent="0.3">
      <c r="B1282" s="291"/>
    </row>
    <row r="1283" spans="2:2" x14ac:dyDescent="0.3">
      <c r="B1283" s="291"/>
    </row>
    <row r="1284" spans="2:2" x14ac:dyDescent="0.3">
      <c r="B1284" s="291"/>
    </row>
    <row r="1285" spans="2:2" x14ac:dyDescent="0.3">
      <c r="B1285" s="291"/>
    </row>
    <row r="1286" spans="2:2" x14ac:dyDescent="0.3">
      <c r="B1286" s="291"/>
    </row>
    <row r="1287" spans="2:2" x14ac:dyDescent="0.3">
      <c r="B1287" s="291"/>
    </row>
    <row r="1288" spans="2:2" x14ac:dyDescent="0.3">
      <c r="B1288" s="291"/>
    </row>
    <row r="1289" spans="2:2" x14ac:dyDescent="0.3">
      <c r="B1289" s="291"/>
    </row>
    <row r="1290" spans="2:2" x14ac:dyDescent="0.3">
      <c r="B1290" s="291"/>
    </row>
    <row r="1291" spans="2:2" x14ac:dyDescent="0.3">
      <c r="B1291" s="291"/>
    </row>
    <row r="1292" spans="2:2" x14ac:dyDescent="0.3">
      <c r="B1292" s="291"/>
    </row>
    <row r="1293" spans="2:2" x14ac:dyDescent="0.3">
      <c r="B1293" s="291"/>
    </row>
    <row r="1294" spans="2:2" x14ac:dyDescent="0.3">
      <c r="B1294" s="291"/>
    </row>
    <row r="1295" spans="2:2" x14ac:dyDescent="0.3">
      <c r="B1295" s="291"/>
    </row>
    <row r="1296" spans="2:2" x14ac:dyDescent="0.3">
      <c r="B1296" s="291"/>
    </row>
    <row r="1297" spans="2:2" x14ac:dyDescent="0.3">
      <c r="B1297" s="291"/>
    </row>
    <row r="1298" spans="2:2" x14ac:dyDescent="0.3">
      <c r="B1298" s="291"/>
    </row>
    <row r="1299" spans="2:2" x14ac:dyDescent="0.3">
      <c r="B1299" s="291"/>
    </row>
    <row r="1300" spans="2:2" x14ac:dyDescent="0.3">
      <c r="B1300" s="291"/>
    </row>
    <row r="1301" spans="2:2" x14ac:dyDescent="0.3">
      <c r="B1301" s="291"/>
    </row>
    <row r="1302" spans="2:2" x14ac:dyDescent="0.3">
      <c r="B1302" s="291"/>
    </row>
    <row r="1303" spans="2:2" x14ac:dyDescent="0.3">
      <c r="B1303" s="291"/>
    </row>
    <row r="1304" spans="2:2" x14ac:dyDescent="0.3">
      <c r="B1304" s="291"/>
    </row>
    <row r="1305" spans="2:2" x14ac:dyDescent="0.3">
      <c r="B1305" s="291"/>
    </row>
    <row r="1306" spans="2:2" x14ac:dyDescent="0.3">
      <c r="B1306" s="291"/>
    </row>
    <row r="1307" spans="2:2" x14ac:dyDescent="0.3">
      <c r="B1307" s="291"/>
    </row>
    <row r="1308" spans="2:2" x14ac:dyDescent="0.3">
      <c r="B1308" s="291"/>
    </row>
    <row r="1309" spans="2:2" x14ac:dyDescent="0.3">
      <c r="B1309" s="291"/>
    </row>
    <row r="1310" spans="2:2" x14ac:dyDescent="0.3">
      <c r="B1310" s="291"/>
    </row>
    <row r="1311" spans="2:2" x14ac:dyDescent="0.3">
      <c r="B1311" s="291"/>
    </row>
    <row r="1312" spans="2:2" x14ac:dyDescent="0.3">
      <c r="B1312" s="291"/>
    </row>
    <row r="1313" spans="2:2" x14ac:dyDescent="0.3">
      <c r="B1313" s="291"/>
    </row>
    <row r="1314" spans="2:2" x14ac:dyDescent="0.3">
      <c r="B1314" s="291"/>
    </row>
    <row r="1315" spans="2:2" x14ac:dyDescent="0.3">
      <c r="B1315" s="291"/>
    </row>
    <row r="1316" spans="2:2" x14ac:dyDescent="0.3">
      <c r="B1316" s="291"/>
    </row>
    <row r="1317" spans="2:2" x14ac:dyDescent="0.3">
      <c r="B1317" s="291"/>
    </row>
    <row r="1318" spans="2:2" x14ac:dyDescent="0.3">
      <c r="B1318" s="291"/>
    </row>
    <row r="1319" spans="2:2" x14ac:dyDescent="0.3">
      <c r="B1319" s="291"/>
    </row>
    <row r="1320" spans="2:2" x14ac:dyDescent="0.3">
      <c r="B1320" s="291"/>
    </row>
    <row r="1321" spans="2:2" x14ac:dyDescent="0.3">
      <c r="B1321" s="291"/>
    </row>
    <row r="1322" spans="2:2" x14ac:dyDescent="0.3">
      <c r="B1322" s="291"/>
    </row>
    <row r="1323" spans="2:2" x14ac:dyDescent="0.3">
      <c r="B1323" s="291"/>
    </row>
    <row r="1324" spans="2:2" x14ac:dyDescent="0.3">
      <c r="B1324" s="291"/>
    </row>
    <row r="1325" spans="2:2" x14ac:dyDescent="0.3">
      <c r="B1325" s="291"/>
    </row>
    <row r="1326" spans="2:2" x14ac:dyDescent="0.3">
      <c r="B1326" s="291"/>
    </row>
    <row r="1327" spans="2:2" x14ac:dyDescent="0.3">
      <c r="B1327" s="291"/>
    </row>
    <row r="1328" spans="2:2" x14ac:dyDescent="0.3">
      <c r="B1328" s="291"/>
    </row>
    <row r="1329" spans="2:2" x14ac:dyDescent="0.3">
      <c r="B1329" s="291"/>
    </row>
    <row r="1330" spans="2:2" x14ac:dyDescent="0.3">
      <c r="B1330" s="291"/>
    </row>
    <row r="1331" spans="2:2" x14ac:dyDescent="0.3">
      <c r="B1331" s="291"/>
    </row>
    <row r="1332" spans="2:2" x14ac:dyDescent="0.3">
      <c r="B1332" s="291"/>
    </row>
    <row r="1333" spans="2:2" x14ac:dyDescent="0.3">
      <c r="B1333" s="291"/>
    </row>
    <row r="1334" spans="2:2" x14ac:dyDescent="0.3">
      <c r="B1334" s="291"/>
    </row>
    <row r="1335" spans="2:2" x14ac:dyDescent="0.3">
      <c r="B1335" s="291"/>
    </row>
    <row r="1336" spans="2:2" x14ac:dyDescent="0.3">
      <c r="B1336" s="291"/>
    </row>
    <row r="1337" spans="2:2" x14ac:dyDescent="0.3">
      <c r="B1337" s="291"/>
    </row>
    <row r="1338" spans="2:2" x14ac:dyDescent="0.3">
      <c r="B1338" s="291"/>
    </row>
    <row r="1339" spans="2:2" x14ac:dyDescent="0.3">
      <c r="B1339" s="291"/>
    </row>
    <row r="1340" spans="2:2" x14ac:dyDescent="0.3">
      <c r="B1340" s="291"/>
    </row>
    <row r="1341" spans="2:2" x14ac:dyDescent="0.3">
      <c r="B1341" s="291"/>
    </row>
    <row r="1342" spans="2:2" x14ac:dyDescent="0.3">
      <c r="B1342" s="291"/>
    </row>
    <row r="1343" spans="2:2" x14ac:dyDescent="0.3">
      <c r="B1343" s="291"/>
    </row>
    <row r="1344" spans="2:2" x14ac:dyDescent="0.3">
      <c r="B1344" s="291"/>
    </row>
    <row r="1345" spans="2:2" x14ac:dyDescent="0.3">
      <c r="B1345" s="291"/>
    </row>
    <row r="1346" spans="2:2" x14ac:dyDescent="0.3">
      <c r="B1346" s="291"/>
    </row>
    <row r="1347" spans="2:2" x14ac:dyDescent="0.3">
      <c r="B1347" s="291"/>
    </row>
    <row r="1348" spans="2:2" x14ac:dyDescent="0.3">
      <c r="B1348" s="291"/>
    </row>
    <row r="1349" spans="2:2" x14ac:dyDescent="0.3">
      <c r="B1349" s="291"/>
    </row>
    <row r="1350" spans="2:2" x14ac:dyDescent="0.3">
      <c r="B1350" s="291"/>
    </row>
    <row r="1351" spans="2:2" x14ac:dyDescent="0.3">
      <c r="B1351" s="291"/>
    </row>
    <row r="1352" spans="2:2" x14ac:dyDescent="0.3">
      <c r="B1352" s="291"/>
    </row>
    <row r="1353" spans="2:2" x14ac:dyDescent="0.3">
      <c r="B1353" s="291"/>
    </row>
    <row r="1354" spans="2:2" x14ac:dyDescent="0.3">
      <c r="B1354" s="291"/>
    </row>
    <row r="1355" spans="2:2" x14ac:dyDescent="0.3">
      <c r="B1355" s="291"/>
    </row>
    <row r="1356" spans="2:2" x14ac:dyDescent="0.3">
      <c r="B1356" s="291"/>
    </row>
    <row r="1357" spans="2:2" x14ac:dyDescent="0.3">
      <c r="B1357" s="291"/>
    </row>
    <row r="1358" spans="2:2" x14ac:dyDescent="0.3">
      <c r="B1358" s="291"/>
    </row>
    <row r="1359" spans="2:2" x14ac:dyDescent="0.3">
      <c r="B1359" s="291"/>
    </row>
    <row r="1360" spans="2:2" x14ac:dyDescent="0.3">
      <c r="B1360" s="291"/>
    </row>
    <row r="1361" spans="2:2" x14ac:dyDescent="0.3">
      <c r="B1361" s="291"/>
    </row>
    <row r="1362" spans="2:2" x14ac:dyDescent="0.3">
      <c r="B1362" s="291"/>
    </row>
    <row r="1363" spans="2:2" x14ac:dyDescent="0.3">
      <c r="B1363" s="291"/>
    </row>
    <row r="1364" spans="2:2" x14ac:dyDescent="0.3">
      <c r="B1364" s="291"/>
    </row>
    <row r="1365" spans="2:2" x14ac:dyDescent="0.3">
      <c r="B1365" s="291"/>
    </row>
    <row r="1366" spans="2:2" x14ac:dyDescent="0.3">
      <c r="B1366" s="291"/>
    </row>
    <row r="1367" spans="2:2" x14ac:dyDescent="0.3">
      <c r="B1367" s="291"/>
    </row>
    <row r="1368" spans="2:2" x14ac:dyDescent="0.3">
      <c r="B1368" s="291"/>
    </row>
    <row r="1369" spans="2:2" x14ac:dyDescent="0.3">
      <c r="B1369" s="291"/>
    </row>
    <row r="1370" spans="2:2" x14ac:dyDescent="0.3">
      <c r="B1370" s="291"/>
    </row>
    <row r="1371" spans="2:2" x14ac:dyDescent="0.3">
      <c r="B1371" s="291"/>
    </row>
    <row r="1372" spans="2:2" x14ac:dyDescent="0.3">
      <c r="B1372" s="291"/>
    </row>
    <row r="1373" spans="2:2" x14ac:dyDescent="0.3">
      <c r="B1373" s="291"/>
    </row>
    <row r="1374" spans="2:2" x14ac:dyDescent="0.3">
      <c r="B1374" s="291"/>
    </row>
    <row r="1375" spans="2:2" x14ac:dyDescent="0.3">
      <c r="B1375" s="291"/>
    </row>
    <row r="1376" spans="2:2" x14ac:dyDescent="0.3">
      <c r="B1376" s="291"/>
    </row>
    <row r="1377" spans="2:2" x14ac:dyDescent="0.3">
      <c r="B1377" s="291"/>
    </row>
    <row r="1378" spans="2:2" x14ac:dyDescent="0.3">
      <c r="B1378" s="291"/>
    </row>
    <row r="1379" spans="2:2" x14ac:dyDescent="0.3">
      <c r="B1379" s="291"/>
    </row>
    <row r="1380" spans="2:2" x14ac:dyDescent="0.3">
      <c r="B1380" s="291"/>
    </row>
    <row r="1381" spans="2:2" x14ac:dyDescent="0.3">
      <c r="B1381" s="291"/>
    </row>
    <row r="1382" spans="2:2" x14ac:dyDescent="0.3">
      <c r="B1382" s="291"/>
    </row>
    <row r="1383" spans="2:2" x14ac:dyDescent="0.3">
      <c r="B1383" s="291"/>
    </row>
    <row r="1384" spans="2:2" x14ac:dyDescent="0.3">
      <c r="B1384" s="291"/>
    </row>
    <row r="1385" spans="2:2" x14ac:dyDescent="0.3">
      <c r="B1385" s="291"/>
    </row>
    <row r="1386" spans="2:2" x14ac:dyDescent="0.3">
      <c r="B1386" s="291"/>
    </row>
    <row r="1387" spans="2:2" x14ac:dyDescent="0.3">
      <c r="B1387" s="291"/>
    </row>
    <row r="1388" spans="2:2" x14ac:dyDescent="0.3">
      <c r="B1388" s="291"/>
    </row>
    <row r="1389" spans="2:2" x14ac:dyDescent="0.3">
      <c r="B1389" s="291"/>
    </row>
    <row r="1390" spans="2:2" x14ac:dyDescent="0.3">
      <c r="B1390" s="291"/>
    </row>
    <row r="1391" spans="2:2" x14ac:dyDescent="0.3">
      <c r="B1391" s="291"/>
    </row>
    <row r="1392" spans="2:2" x14ac:dyDescent="0.3">
      <c r="B1392" s="291"/>
    </row>
    <row r="1393" spans="2:2" x14ac:dyDescent="0.3">
      <c r="B1393" s="291"/>
    </row>
    <row r="1394" spans="2:2" x14ac:dyDescent="0.3">
      <c r="B1394" s="291"/>
    </row>
    <row r="1395" spans="2:2" x14ac:dyDescent="0.3">
      <c r="B1395" s="291"/>
    </row>
    <row r="1396" spans="2:2" x14ac:dyDescent="0.3">
      <c r="B1396" s="291"/>
    </row>
    <row r="1397" spans="2:2" x14ac:dyDescent="0.3">
      <c r="B1397" s="291"/>
    </row>
    <row r="1398" spans="2:2" x14ac:dyDescent="0.3">
      <c r="B1398" s="291"/>
    </row>
    <row r="1399" spans="2:2" x14ac:dyDescent="0.3">
      <c r="B1399" s="291"/>
    </row>
    <row r="1400" spans="2:2" x14ac:dyDescent="0.3">
      <c r="B1400" s="291"/>
    </row>
    <row r="1401" spans="2:2" x14ac:dyDescent="0.3">
      <c r="B1401" s="291"/>
    </row>
    <row r="1402" spans="2:2" x14ac:dyDescent="0.3">
      <c r="B1402" s="291"/>
    </row>
    <row r="1403" spans="2:2" x14ac:dyDescent="0.3">
      <c r="B1403" s="291"/>
    </row>
    <row r="1404" spans="2:2" x14ac:dyDescent="0.3">
      <c r="B1404" s="291"/>
    </row>
    <row r="1405" spans="2:2" x14ac:dyDescent="0.3">
      <c r="B1405" s="291"/>
    </row>
    <row r="1406" spans="2:2" x14ac:dyDescent="0.3">
      <c r="B1406" s="291"/>
    </row>
    <row r="1407" spans="2:2" x14ac:dyDescent="0.3">
      <c r="B1407" s="291"/>
    </row>
    <row r="1408" spans="2:2" x14ac:dyDescent="0.3">
      <c r="B1408" s="291"/>
    </row>
    <row r="1409" spans="2:2" x14ac:dyDescent="0.3">
      <c r="B1409" s="291"/>
    </row>
    <row r="1410" spans="2:2" x14ac:dyDescent="0.3">
      <c r="B1410" s="291"/>
    </row>
    <row r="1411" spans="2:2" x14ac:dyDescent="0.3">
      <c r="B1411" s="291"/>
    </row>
    <row r="1412" spans="2:2" x14ac:dyDescent="0.3">
      <c r="B1412" s="291"/>
    </row>
    <row r="1413" spans="2:2" x14ac:dyDescent="0.3">
      <c r="B1413" s="291"/>
    </row>
    <row r="1414" spans="2:2" x14ac:dyDescent="0.3">
      <c r="B1414" s="291"/>
    </row>
    <row r="1415" spans="2:2" x14ac:dyDescent="0.3">
      <c r="B1415" s="291"/>
    </row>
    <row r="1416" spans="2:2" x14ac:dyDescent="0.3">
      <c r="B1416" s="291"/>
    </row>
    <row r="1417" spans="2:2" x14ac:dyDescent="0.3">
      <c r="B1417" s="291"/>
    </row>
    <row r="1418" spans="2:2" x14ac:dyDescent="0.3">
      <c r="B1418" s="291"/>
    </row>
    <row r="1419" spans="2:2" x14ac:dyDescent="0.3">
      <c r="B1419" s="291"/>
    </row>
    <row r="1420" spans="2:2" x14ac:dyDescent="0.3">
      <c r="B1420" s="291"/>
    </row>
    <row r="1421" spans="2:2" x14ac:dyDescent="0.3">
      <c r="B1421" s="291"/>
    </row>
    <row r="1422" spans="2:2" x14ac:dyDescent="0.3">
      <c r="B1422" s="291"/>
    </row>
    <row r="1423" spans="2:2" x14ac:dyDescent="0.3">
      <c r="B1423" s="291"/>
    </row>
    <row r="1424" spans="2:2" x14ac:dyDescent="0.3">
      <c r="B1424" s="291"/>
    </row>
    <row r="1425" spans="2:2" x14ac:dyDescent="0.3">
      <c r="B1425" s="291"/>
    </row>
    <row r="1426" spans="2:2" x14ac:dyDescent="0.3">
      <c r="B1426" s="291"/>
    </row>
    <row r="1427" spans="2:2" x14ac:dyDescent="0.3">
      <c r="B1427" s="291"/>
    </row>
    <row r="1428" spans="2:2" x14ac:dyDescent="0.3">
      <c r="B1428" s="291"/>
    </row>
    <row r="1429" spans="2:2" x14ac:dyDescent="0.3">
      <c r="B1429" s="291"/>
    </row>
    <row r="1430" spans="2:2" x14ac:dyDescent="0.3">
      <c r="B1430" s="291"/>
    </row>
    <row r="1431" spans="2:2" x14ac:dyDescent="0.3">
      <c r="B1431" s="291"/>
    </row>
    <row r="1432" spans="2:2" x14ac:dyDescent="0.3">
      <c r="B1432" s="291"/>
    </row>
    <row r="1433" spans="2:2" x14ac:dyDescent="0.3">
      <c r="B1433" s="291"/>
    </row>
    <row r="1434" spans="2:2" x14ac:dyDescent="0.3">
      <c r="B1434" s="291"/>
    </row>
    <row r="1435" spans="2:2" x14ac:dyDescent="0.3">
      <c r="B1435" s="291"/>
    </row>
    <row r="1436" spans="2:2" x14ac:dyDescent="0.3">
      <c r="B1436" s="291"/>
    </row>
    <row r="1437" spans="2:2" x14ac:dyDescent="0.3">
      <c r="B1437" s="291"/>
    </row>
    <row r="1438" spans="2:2" x14ac:dyDescent="0.3">
      <c r="B1438" s="291"/>
    </row>
    <row r="1439" spans="2:2" x14ac:dyDescent="0.3">
      <c r="B1439" s="291"/>
    </row>
    <row r="1440" spans="2:2" x14ac:dyDescent="0.3">
      <c r="B1440" s="291"/>
    </row>
    <row r="1441" spans="2:2" x14ac:dyDescent="0.3">
      <c r="B1441" s="291"/>
    </row>
    <row r="1442" spans="2:2" x14ac:dyDescent="0.3">
      <c r="B1442" s="291"/>
    </row>
    <row r="1443" spans="2:2" x14ac:dyDescent="0.3">
      <c r="B1443" s="291"/>
    </row>
    <row r="1444" spans="2:2" x14ac:dyDescent="0.3">
      <c r="B1444" s="291"/>
    </row>
    <row r="1445" spans="2:2" x14ac:dyDescent="0.3">
      <c r="B1445" s="291"/>
    </row>
    <row r="1446" spans="2:2" x14ac:dyDescent="0.3">
      <c r="B1446" s="291"/>
    </row>
    <row r="1447" spans="2:2" x14ac:dyDescent="0.3">
      <c r="B1447" s="291"/>
    </row>
    <row r="1448" spans="2:2" x14ac:dyDescent="0.3">
      <c r="B1448" s="291"/>
    </row>
    <row r="1449" spans="2:2" x14ac:dyDescent="0.3">
      <c r="B1449" s="291"/>
    </row>
    <row r="1450" spans="2:2" x14ac:dyDescent="0.3">
      <c r="B1450" s="291"/>
    </row>
    <row r="1451" spans="2:2" x14ac:dyDescent="0.3">
      <c r="B1451" s="291"/>
    </row>
    <row r="1452" spans="2:2" x14ac:dyDescent="0.3">
      <c r="B1452" s="291"/>
    </row>
    <row r="1453" spans="2:2" x14ac:dyDescent="0.3">
      <c r="B1453" s="291"/>
    </row>
    <row r="1454" spans="2:2" x14ac:dyDescent="0.3">
      <c r="B1454" s="291"/>
    </row>
    <row r="1455" spans="2:2" x14ac:dyDescent="0.3">
      <c r="B1455" s="291"/>
    </row>
    <row r="1456" spans="2:2" x14ac:dyDescent="0.3">
      <c r="B1456" s="291"/>
    </row>
    <row r="1457" spans="2:2" x14ac:dyDescent="0.3">
      <c r="B1457" s="291"/>
    </row>
    <row r="1458" spans="2:2" x14ac:dyDescent="0.3">
      <c r="B1458" s="291"/>
    </row>
    <row r="1459" spans="2:2" x14ac:dyDescent="0.3">
      <c r="B1459" s="291"/>
    </row>
    <row r="1460" spans="2:2" x14ac:dyDescent="0.3">
      <c r="B1460" s="291"/>
    </row>
    <row r="1461" spans="2:2" x14ac:dyDescent="0.3">
      <c r="B1461" s="291"/>
    </row>
    <row r="1462" spans="2:2" x14ac:dyDescent="0.3">
      <c r="B1462" s="291"/>
    </row>
    <row r="1463" spans="2:2" x14ac:dyDescent="0.3">
      <c r="B1463" s="291"/>
    </row>
    <row r="1464" spans="2:2" x14ac:dyDescent="0.3">
      <c r="B1464" s="291"/>
    </row>
    <row r="1465" spans="2:2" x14ac:dyDescent="0.3">
      <c r="B1465" s="291"/>
    </row>
    <row r="1466" spans="2:2" x14ac:dyDescent="0.3">
      <c r="B1466" s="291"/>
    </row>
    <row r="1467" spans="2:2" x14ac:dyDescent="0.3">
      <c r="B1467" s="291"/>
    </row>
    <row r="1468" spans="2:2" x14ac:dyDescent="0.3">
      <c r="B1468" s="291"/>
    </row>
    <row r="1469" spans="2:2" x14ac:dyDescent="0.3">
      <c r="B1469" s="291"/>
    </row>
    <row r="1470" spans="2:2" x14ac:dyDescent="0.3">
      <c r="B1470" s="291"/>
    </row>
    <row r="1471" spans="2:2" x14ac:dyDescent="0.3">
      <c r="B1471" s="291"/>
    </row>
    <row r="1472" spans="2:2" x14ac:dyDescent="0.3">
      <c r="B1472" s="291"/>
    </row>
    <row r="1473" spans="2:2" x14ac:dyDescent="0.3">
      <c r="B1473" s="291"/>
    </row>
    <row r="1474" spans="2:2" x14ac:dyDescent="0.3">
      <c r="B1474" s="291"/>
    </row>
    <row r="1475" spans="2:2" x14ac:dyDescent="0.3">
      <c r="B1475" s="291"/>
    </row>
    <row r="1476" spans="2:2" x14ac:dyDescent="0.3">
      <c r="B1476" s="291"/>
    </row>
    <row r="1477" spans="2:2" x14ac:dyDescent="0.3">
      <c r="B1477" s="291"/>
    </row>
    <row r="1478" spans="2:2" x14ac:dyDescent="0.3">
      <c r="B1478" s="291"/>
    </row>
    <row r="1479" spans="2:2" x14ac:dyDescent="0.3">
      <c r="B1479" s="291"/>
    </row>
    <row r="1480" spans="2:2" x14ac:dyDescent="0.3">
      <c r="B1480" s="291"/>
    </row>
    <row r="1481" spans="2:2" x14ac:dyDescent="0.3">
      <c r="B1481" s="291"/>
    </row>
    <row r="1482" spans="2:2" x14ac:dyDescent="0.3">
      <c r="B1482" s="291"/>
    </row>
    <row r="1483" spans="2:2" x14ac:dyDescent="0.3">
      <c r="B1483" s="291"/>
    </row>
    <row r="1484" spans="2:2" x14ac:dyDescent="0.3">
      <c r="B1484" s="291"/>
    </row>
    <row r="1485" spans="2:2" x14ac:dyDescent="0.3">
      <c r="B1485" s="291"/>
    </row>
    <row r="1486" spans="2:2" x14ac:dyDescent="0.3">
      <c r="B1486" s="291"/>
    </row>
    <row r="1487" spans="2:2" x14ac:dyDescent="0.3">
      <c r="B1487" s="291"/>
    </row>
    <row r="1488" spans="2:2" x14ac:dyDescent="0.3">
      <c r="B1488" s="291"/>
    </row>
    <row r="1489" spans="2:2" x14ac:dyDescent="0.3">
      <c r="B1489" s="291"/>
    </row>
    <row r="1490" spans="2:2" x14ac:dyDescent="0.3">
      <c r="B1490" s="291"/>
    </row>
    <row r="1491" spans="2:2" x14ac:dyDescent="0.3">
      <c r="B1491" s="291"/>
    </row>
    <row r="1492" spans="2:2" x14ac:dyDescent="0.3">
      <c r="B1492" s="291"/>
    </row>
    <row r="1493" spans="2:2" x14ac:dyDescent="0.3">
      <c r="B1493" s="291"/>
    </row>
    <row r="1494" spans="2:2" x14ac:dyDescent="0.3">
      <c r="B1494" s="291"/>
    </row>
    <row r="1495" spans="2:2" x14ac:dyDescent="0.3">
      <c r="B1495" s="291"/>
    </row>
    <row r="1496" spans="2:2" x14ac:dyDescent="0.3">
      <c r="B1496" s="291"/>
    </row>
    <row r="1497" spans="2:2" x14ac:dyDescent="0.3">
      <c r="B1497" s="291"/>
    </row>
    <row r="1498" spans="2:2" x14ac:dyDescent="0.3">
      <c r="B1498" s="291"/>
    </row>
    <row r="1499" spans="2:2" x14ac:dyDescent="0.3">
      <c r="B1499" s="291"/>
    </row>
    <row r="1500" spans="2:2" x14ac:dyDescent="0.3">
      <c r="B1500" s="291"/>
    </row>
    <row r="1501" spans="2:2" x14ac:dyDescent="0.3">
      <c r="B1501" s="291"/>
    </row>
    <row r="1502" spans="2:2" x14ac:dyDescent="0.3">
      <c r="B1502" s="291"/>
    </row>
    <row r="1503" spans="2:2" x14ac:dyDescent="0.3">
      <c r="B1503" s="291"/>
    </row>
    <row r="1504" spans="2:2" x14ac:dyDescent="0.3">
      <c r="B1504" s="291"/>
    </row>
    <row r="1505" spans="2:2" x14ac:dyDescent="0.3">
      <c r="B1505" s="291"/>
    </row>
    <row r="1506" spans="2:2" x14ac:dyDescent="0.3">
      <c r="B1506" s="291"/>
    </row>
    <row r="1507" spans="2:2" x14ac:dyDescent="0.3">
      <c r="B1507" s="291"/>
    </row>
    <row r="1508" spans="2:2" x14ac:dyDescent="0.3">
      <c r="B1508" s="291"/>
    </row>
    <row r="1509" spans="2:2" x14ac:dyDescent="0.3">
      <c r="B1509" s="291"/>
    </row>
    <row r="1510" spans="2:2" x14ac:dyDescent="0.3">
      <c r="B1510" s="291"/>
    </row>
    <row r="1511" spans="2:2" x14ac:dyDescent="0.3">
      <c r="B1511" s="291"/>
    </row>
    <row r="1512" spans="2:2" x14ac:dyDescent="0.3">
      <c r="B1512" s="291"/>
    </row>
    <row r="1513" spans="2:2" x14ac:dyDescent="0.3">
      <c r="B1513" s="291"/>
    </row>
    <row r="1514" spans="2:2" x14ac:dyDescent="0.3">
      <c r="B1514" s="291"/>
    </row>
    <row r="1515" spans="2:2" x14ac:dyDescent="0.3">
      <c r="B1515" s="291"/>
    </row>
    <row r="1516" spans="2:2" x14ac:dyDescent="0.3">
      <c r="B1516" s="291"/>
    </row>
    <row r="1517" spans="2:2" x14ac:dyDescent="0.3">
      <c r="B1517" s="291"/>
    </row>
    <row r="1518" spans="2:2" x14ac:dyDescent="0.3">
      <c r="B1518" s="291"/>
    </row>
    <row r="1519" spans="2:2" x14ac:dyDescent="0.3">
      <c r="B1519" s="291"/>
    </row>
    <row r="1520" spans="2:2" x14ac:dyDescent="0.3">
      <c r="B1520" s="291"/>
    </row>
    <row r="1521" spans="2:2" x14ac:dyDescent="0.3">
      <c r="B1521" s="291"/>
    </row>
    <row r="1522" spans="2:2" x14ac:dyDescent="0.3">
      <c r="B1522" s="291"/>
    </row>
    <row r="1523" spans="2:2" x14ac:dyDescent="0.3">
      <c r="B1523" s="291"/>
    </row>
    <row r="1524" spans="2:2" x14ac:dyDescent="0.3">
      <c r="B1524" s="291"/>
    </row>
    <row r="1525" spans="2:2" x14ac:dyDescent="0.3">
      <c r="B1525" s="291"/>
    </row>
    <row r="1526" spans="2:2" x14ac:dyDescent="0.3">
      <c r="B1526" s="291"/>
    </row>
    <row r="1527" spans="2:2" x14ac:dyDescent="0.3">
      <c r="B1527" s="291"/>
    </row>
    <row r="1528" spans="2:2" x14ac:dyDescent="0.3">
      <c r="B1528" s="291"/>
    </row>
    <row r="1529" spans="2:2" x14ac:dyDescent="0.3">
      <c r="B1529" s="291"/>
    </row>
    <row r="1530" spans="2:2" x14ac:dyDescent="0.3">
      <c r="B1530" s="291"/>
    </row>
    <row r="1531" spans="2:2" x14ac:dyDescent="0.3">
      <c r="B1531" s="291"/>
    </row>
    <row r="1532" spans="2:2" x14ac:dyDescent="0.3">
      <c r="B1532" s="291"/>
    </row>
    <row r="1533" spans="2:2" x14ac:dyDescent="0.3">
      <c r="B1533" s="291"/>
    </row>
    <row r="1534" spans="2:2" x14ac:dyDescent="0.3">
      <c r="B1534" s="291"/>
    </row>
    <row r="1535" spans="2:2" x14ac:dyDescent="0.3">
      <c r="B1535" s="291"/>
    </row>
    <row r="1536" spans="2:2" x14ac:dyDescent="0.3">
      <c r="B1536" s="291"/>
    </row>
    <row r="1537" spans="2:2" x14ac:dyDescent="0.3">
      <c r="B1537" s="291"/>
    </row>
    <row r="1538" spans="2:2" x14ac:dyDescent="0.3">
      <c r="B1538" s="291"/>
    </row>
    <row r="1539" spans="2:2" x14ac:dyDescent="0.3">
      <c r="B1539" s="291"/>
    </row>
    <row r="1540" spans="2:2" x14ac:dyDescent="0.3">
      <c r="B1540" s="291"/>
    </row>
    <row r="1541" spans="2:2" x14ac:dyDescent="0.3">
      <c r="B1541" s="291"/>
    </row>
    <row r="1542" spans="2:2" x14ac:dyDescent="0.3">
      <c r="B1542" s="291"/>
    </row>
    <row r="1543" spans="2:2" x14ac:dyDescent="0.3">
      <c r="B1543" s="291"/>
    </row>
    <row r="1544" spans="2:2" x14ac:dyDescent="0.3">
      <c r="B1544" s="291"/>
    </row>
    <row r="1545" spans="2:2" x14ac:dyDescent="0.3">
      <c r="B1545" s="291"/>
    </row>
    <row r="1546" spans="2:2" x14ac:dyDescent="0.3">
      <c r="B1546" s="291"/>
    </row>
    <row r="1547" spans="2:2" x14ac:dyDescent="0.3">
      <c r="B1547" s="291"/>
    </row>
    <row r="1548" spans="2:2" x14ac:dyDescent="0.3">
      <c r="B1548" s="291"/>
    </row>
    <row r="1549" spans="2:2" x14ac:dyDescent="0.3">
      <c r="B1549" s="291"/>
    </row>
    <row r="1550" spans="2:2" x14ac:dyDescent="0.3">
      <c r="B1550" s="291"/>
    </row>
    <row r="1551" spans="2:2" x14ac:dyDescent="0.3">
      <c r="B1551" s="291"/>
    </row>
    <row r="1552" spans="2:2" x14ac:dyDescent="0.3">
      <c r="B1552" s="291"/>
    </row>
    <row r="1553" spans="2:2" x14ac:dyDescent="0.3">
      <c r="B1553" s="291"/>
    </row>
    <row r="1554" spans="2:2" x14ac:dyDescent="0.3">
      <c r="B1554" s="291"/>
    </row>
    <row r="1555" spans="2:2" x14ac:dyDescent="0.3">
      <c r="B1555" s="291"/>
    </row>
    <row r="1556" spans="2:2" x14ac:dyDescent="0.3">
      <c r="B1556" s="291"/>
    </row>
    <row r="1557" spans="2:2" x14ac:dyDescent="0.3">
      <c r="B1557" s="291"/>
    </row>
    <row r="1558" spans="2:2" x14ac:dyDescent="0.3">
      <c r="B1558" s="291"/>
    </row>
    <row r="1559" spans="2:2" x14ac:dyDescent="0.3">
      <c r="B1559" s="291"/>
    </row>
    <row r="1560" spans="2:2" x14ac:dyDescent="0.3">
      <c r="B1560" s="291"/>
    </row>
    <row r="1561" spans="2:2" x14ac:dyDescent="0.3">
      <c r="B1561" s="291"/>
    </row>
    <row r="1562" spans="2:2" x14ac:dyDescent="0.3">
      <c r="B1562" s="291"/>
    </row>
    <row r="1563" spans="2:2" x14ac:dyDescent="0.3">
      <c r="B1563" s="291"/>
    </row>
    <row r="1564" spans="2:2" x14ac:dyDescent="0.3">
      <c r="B1564" s="291"/>
    </row>
    <row r="1565" spans="2:2" x14ac:dyDescent="0.3">
      <c r="B1565" s="291"/>
    </row>
    <row r="1566" spans="2:2" x14ac:dyDescent="0.3">
      <c r="B1566" s="291"/>
    </row>
    <row r="1567" spans="2:2" x14ac:dyDescent="0.3">
      <c r="B1567" s="291"/>
    </row>
    <row r="1568" spans="2:2" x14ac:dyDescent="0.3">
      <c r="B1568" s="291"/>
    </row>
    <row r="1569" spans="2:2" x14ac:dyDescent="0.3">
      <c r="B1569" s="291"/>
    </row>
    <row r="1570" spans="2:2" x14ac:dyDescent="0.3">
      <c r="B1570" s="291"/>
    </row>
    <row r="1571" spans="2:2" x14ac:dyDescent="0.3">
      <c r="B1571" s="291"/>
    </row>
    <row r="1572" spans="2:2" x14ac:dyDescent="0.3">
      <c r="B1572" s="291"/>
    </row>
    <row r="1573" spans="2:2" x14ac:dyDescent="0.3">
      <c r="B1573" s="291"/>
    </row>
    <row r="1574" spans="2:2" x14ac:dyDescent="0.3">
      <c r="B1574" s="291"/>
    </row>
    <row r="1575" spans="2:2" x14ac:dyDescent="0.3">
      <c r="B1575" s="291"/>
    </row>
    <row r="1576" spans="2:2" x14ac:dyDescent="0.3">
      <c r="B1576" s="291"/>
    </row>
    <row r="1577" spans="2:2" x14ac:dyDescent="0.3">
      <c r="B1577" s="291"/>
    </row>
    <row r="1578" spans="2:2" x14ac:dyDescent="0.3">
      <c r="B1578" s="291"/>
    </row>
    <row r="1579" spans="2:2" x14ac:dyDescent="0.3">
      <c r="B1579" s="291"/>
    </row>
    <row r="1580" spans="2:2" x14ac:dyDescent="0.3">
      <c r="B1580" s="291"/>
    </row>
    <row r="1581" spans="2:2" x14ac:dyDescent="0.3">
      <c r="B1581" s="291"/>
    </row>
    <row r="1582" spans="2:2" x14ac:dyDescent="0.3">
      <c r="B1582" s="291"/>
    </row>
    <row r="1583" spans="2:2" x14ac:dyDescent="0.3">
      <c r="B1583" s="291"/>
    </row>
    <row r="1584" spans="2:2" x14ac:dyDescent="0.3">
      <c r="B1584" s="291"/>
    </row>
    <row r="1585" spans="2:2" x14ac:dyDescent="0.3">
      <c r="B1585" s="291"/>
    </row>
    <row r="1586" spans="2:2" x14ac:dyDescent="0.3">
      <c r="B1586" s="291"/>
    </row>
    <row r="1587" spans="2:2" x14ac:dyDescent="0.3">
      <c r="B1587" s="291"/>
    </row>
    <row r="1588" spans="2:2" x14ac:dyDescent="0.3">
      <c r="B1588" s="291"/>
    </row>
    <row r="1589" spans="2:2" x14ac:dyDescent="0.3">
      <c r="B1589" s="291"/>
    </row>
    <row r="1590" spans="2:2" x14ac:dyDescent="0.3">
      <c r="B1590" s="291"/>
    </row>
    <row r="1591" spans="2:2" x14ac:dyDescent="0.3">
      <c r="B1591" s="291"/>
    </row>
    <row r="1592" spans="2:2" x14ac:dyDescent="0.3">
      <c r="B1592" s="291"/>
    </row>
    <row r="1593" spans="2:2" x14ac:dyDescent="0.3">
      <c r="B1593" s="291"/>
    </row>
    <row r="1594" spans="2:2" x14ac:dyDescent="0.3">
      <c r="B1594" s="291"/>
    </row>
    <row r="1595" spans="2:2" x14ac:dyDescent="0.3">
      <c r="B1595" s="291"/>
    </row>
    <row r="1596" spans="2:2" x14ac:dyDescent="0.3">
      <c r="B1596" s="291"/>
    </row>
    <row r="1597" spans="2:2" x14ac:dyDescent="0.3">
      <c r="B1597" s="291"/>
    </row>
    <row r="1598" spans="2:2" x14ac:dyDescent="0.3">
      <c r="B1598" s="291"/>
    </row>
    <row r="1599" spans="2:2" x14ac:dyDescent="0.3">
      <c r="B1599" s="291"/>
    </row>
    <row r="1600" spans="2:2" x14ac:dyDescent="0.3">
      <c r="B1600" s="291"/>
    </row>
    <row r="1601" spans="2:2" x14ac:dyDescent="0.3">
      <c r="B1601" s="291"/>
    </row>
    <row r="1602" spans="2:2" x14ac:dyDescent="0.3">
      <c r="B1602" s="291"/>
    </row>
    <row r="1603" spans="2:2" x14ac:dyDescent="0.3">
      <c r="B1603" s="291"/>
    </row>
    <row r="1604" spans="2:2" x14ac:dyDescent="0.3">
      <c r="B1604" s="291"/>
    </row>
    <row r="1605" spans="2:2" x14ac:dyDescent="0.3">
      <c r="B1605" s="291"/>
    </row>
    <row r="1606" spans="2:2" x14ac:dyDescent="0.3">
      <c r="B1606" s="291"/>
    </row>
    <row r="1607" spans="2:2" x14ac:dyDescent="0.3">
      <c r="B1607" s="291"/>
    </row>
    <row r="1608" spans="2:2" x14ac:dyDescent="0.3">
      <c r="B1608" s="291"/>
    </row>
    <row r="1609" spans="2:2" x14ac:dyDescent="0.3">
      <c r="B1609" s="291"/>
    </row>
    <row r="1610" spans="2:2" x14ac:dyDescent="0.3">
      <c r="B1610" s="291"/>
    </row>
    <row r="1611" spans="2:2" x14ac:dyDescent="0.3">
      <c r="B1611" s="291"/>
    </row>
    <row r="1612" spans="2:2" x14ac:dyDescent="0.3">
      <c r="B1612" s="291"/>
    </row>
    <row r="1613" spans="2:2" x14ac:dyDescent="0.3">
      <c r="B1613" s="291"/>
    </row>
    <row r="1614" spans="2:2" x14ac:dyDescent="0.3">
      <c r="B1614" s="291"/>
    </row>
    <row r="1615" spans="2:2" x14ac:dyDescent="0.3">
      <c r="B1615" s="291"/>
    </row>
    <row r="1616" spans="2:2" x14ac:dyDescent="0.3">
      <c r="B1616" s="291"/>
    </row>
    <row r="1617" spans="2:2" x14ac:dyDescent="0.3">
      <c r="B1617" s="291"/>
    </row>
    <row r="1618" spans="2:2" x14ac:dyDescent="0.3">
      <c r="B1618" s="291"/>
    </row>
    <row r="1619" spans="2:2" x14ac:dyDescent="0.3">
      <c r="B1619" s="291"/>
    </row>
    <row r="1620" spans="2:2" x14ac:dyDescent="0.3">
      <c r="B1620" s="291"/>
    </row>
    <row r="1621" spans="2:2" x14ac:dyDescent="0.3">
      <c r="B1621" s="291"/>
    </row>
    <row r="1622" spans="2:2" x14ac:dyDescent="0.3">
      <c r="B1622" s="291"/>
    </row>
    <row r="1623" spans="2:2" x14ac:dyDescent="0.3">
      <c r="B1623" s="291"/>
    </row>
    <row r="1624" spans="2:2" x14ac:dyDescent="0.3">
      <c r="B1624" s="291"/>
    </row>
    <row r="1625" spans="2:2" x14ac:dyDescent="0.3">
      <c r="B1625" s="291"/>
    </row>
    <row r="1626" spans="2:2" x14ac:dyDescent="0.3">
      <c r="B1626" s="291"/>
    </row>
    <row r="1627" spans="2:2" x14ac:dyDescent="0.3">
      <c r="B1627" s="291"/>
    </row>
    <row r="1628" spans="2:2" x14ac:dyDescent="0.3">
      <c r="B1628" s="291"/>
    </row>
    <row r="1629" spans="2:2" x14ac:dyDescent="0.3">
      <c r="B1629" s="291"/>
    </row>
    <row r="1630" spans="2:2" x14ac:dyDescent="0.3">
      <c r="B1630" s="291"/>
    </row>
    <row r="1631" spans="2:2" x14ac:dyDescent="0.3">
      <c r="B1631" s="291"/>
    </row>
    <row r="1632" spans="2:2" x14ac:dyDescent="0.3">
      <c r="B1632" s="291"/>
    </row>
    <row r="1633" spans="2:2" x14ac:dyDescent="0.3">
      <c r="B1633" s="291"/>
    </row>
    <row r="1634" spans="2:2" x14ac:dyDescent="0.3">
      <c r="B1634" s="291"/>
    </row>
    <row r="1635" spans="2:2" x14ac:dyDescent="0.3">
      <c r="B1635" s="291"/>
    </row>
    <row r="1636" spans="2:2" x14ac:dyDescent="0.3">
      <c r="B1636" s="291"/>
    </row>
    <row r="1637" spans="2:2" x14ac:dyDescent="0.3">
      <c r="B1637" s="291"/>
    </row>
    <row r="1638" spans="2:2" x14ac:dyDescent="0.3">
      <c r="B1638" s="291"/>
    </row>
    <row r="1639" spans="2:2" x14ac:dyDescent="0.3">
      <c r="B1639" s="291"/>
    </row>
    <row r="1640" spans="2:2" x14ac:dyDescent="0.3">
      <c r="B1640" s="291"/>
    </row>
    <row r="1641" spans="2:2" x14ac:dyDescent="0.3">
      <c r="B1641" s="291"/>
    </row>
    <row r="1642" spans="2:2" x14ac:dyDescent="0.3">
      <c r="B1642" s="291"/>
    </row>
    <row r="1643" spans="2:2" x14ac:dyDescent="0.3">
      <c r="B1643" s="291"/>
    </row>
    <row r="1644" spans="2:2" x14ac:dyDescent="0.3">
      <c r="B1644" s="291"/>
    </row>
    <row r="1645" spans="2:2" x14ac:dyDescent="0.3">
      <c r="B1645" s="291"/>
    </row>
    <row r="1646" spans="2:2" x14ac:dyDescent="0.3">
      <c r="B1646" s="291"/>
    </row>
    <row r="1647" spans="2:2" x14ac:dyDescent="0.3">
      <c r="B1647" s="291"/>
    </row>
    <row r="1648" spans="2:2" x14ac:dyDescent="0.3">
      <c r="B1648" s="291"/>
    </row>
    <row r="1649" spans="2:2" x14ac:dyDescent="0.3">
      <c r="B1649" s="291"/>
    </row>
    <row r="1650" spans="2:2" x14ac:dyDescent="0.3">
      <c r="B1650" s="291"/>
    </row>
    <row r="1651" spans="2:2" x14ac:dyDescent="0.3">
      <c r="B1651" s="291"/>
    </row>
    <row r="1652" spans="2:2" x14ac:dyDescent="0.3">
      <c r="B1652" s="291"/>
    </row>
    <row r="1653" spans="2:2" x14ac:dyDescent="0.3">
      <c r="B1653" s="291"/>
    </row>
    <row r="1654" spans="2:2" x14ac:dyDescent="0.3">
      <c r="B1654" s="291"/>
    </row>
    <row r="1655" spans="2:2" x14ac:dyDescent="0.3">
      <c r="B1655" s="291"/>
    </row>
    <row r="1656" spans="2:2" x14ac:dyDescent="0.3">
      <c r="B1656" s="291"/>
    </row>
    <row r="1657" spans="2:2" x14ac:dyDescent="0.3">
      <c r="B1657" s="291"/>
    </row>
    <row r="1658" spans="2:2" x14ac:dyDescent="0.3">
      <c r="B1658" s="291"/>
    </row>
    <row r="1659" spans="2:2" x14ac:dyDescent="0.3">
      <c r="B1659" s="291"/>
    </row>
    <row r="1660" spans="2:2" x14ac:dyDescent="0.3">
      <c r="B1660" s="291"/>
    </row>
    <row r="1661" spans="2:2" x14ac:dyDescent="0.3">
      <c r="B1661" s="291"/>
    </row>
    <row r="1662" spans="2:2" x14ac:dyDescent="0.3">
      <c r="B1662" s="291"/>
    </row>
    <row r="1663" spans="2:2" x14ac:dyDescent="0.3">
      <c r="B1663" s="291"/>
    </row>
    <row r="1664" spans="2:2" x14ac:dyDescent="0.3">
      <c r="B1664" s="291"/>
    </row>
    <row r="1665" spans="2:2" x14ac:dyDescent="0.3">
      <c r="B1665" s="291"/>
    </row>
    <row r="1666" spans="2:2" x14ac:dyDescent="0.3">
      <c r="B1666" s="291"/>
    </row>
    <row r="1667" spans="2:2" x14ac:dyDescent="0.3">
      <c r="B1667" s="291"/>
    </row>
    <row r="1668" spans="2:2" x14ac:dyDescent="0.3">
      <c r="B1668" s="291"/>
    </row>
    <row r="1669" spans="2:2" x14ac:dyDescent="0.3">
      <c r="B1669" s="291"/>
    </row>
    <row r="1670" spans="2:2" x14ac:dyDescent="0.3">
      <c r="B1670" s="291"/>
    </row>
    <row r="1671" spans="2:2" x14ac:dyDescent="0.3">
      <c r="B1671" s="291"/>
    </row>
    <row r="1672" spans="2:2" x14ac:dyDescent="0.3">
      <c r="B1672" s="291"/>
    </row>
    <row r="1673" spans="2:2" x14ac:dyDescent="0.3">
      <c r="B1673" s="291"/>
    </row>
    <row r="1674" spans="2:2" x14ac:dyDescent="0.3">
      <c r="B1674" s="291"/>
    </row>
    <row r="1675" spans="2:2" x14ac:dyDescent="0.3">
      <c r="B1675" s="291"/>
    </row>
    <row r="1676" spans="2:2" x14ac:dyDescent="0.3">
      <c r="B1676" s="291"/>
    </row>
    <row r="1677" spans="2:2" x14ac:dyDescent="0.3">
      <c r="B1677" s="291"/>
    </row>
    <row r="1678" spans="2:2" x14ac:dyDescent="0.3">
      <c r="B1678" s="291"/>
    </row>
    <row r="1679" spans="2:2" x14ac:dyDescent="0.3">
      <c r="B1679" s="291"/>
    </row>
    <row r="1680" spans="2:2" x14ac:dyDescent="0.3">
      <c r="B1680" s="291"/>
    </row>
    <row r="1681" spans="2:2" x14ac:dyDescent="0.3">
      <c r="B1681" s="291"/>
    </row>
    <row r="1682" spans="2:2" x14ac:dyDescent="0.3">
      <c r="B1682" s="291"/>
    </row>
    <row r="1683" spans="2:2" x14ac:dyDescent="0.3">
      <c r="B1683" s="291"/>
    </row>
    <row r="1684" spans="2:2" x14ac:dyDescent="0.3">
      <c r="B1684" s="291"/>
    </row>
    <row r="1685" spans="2:2" x14ac:dyDescent="0.3">
      <c r="B1685" s="291"/>
    </row>
    <row r="1686" spans="2:2" x14ac:dyDescent="0.3">
      <c r="B1686" s="291"/>
    </row>
    <row r="1687" spans="2:2" x14ac:dyDescent="0.3">
      <c r="B1687" s="291"/>
    </row>
    <row r="1688" spans="2:2" x14ac:dyDescent="0.3">
      <c r="B1688" s="291"/>
    </row>
    <row r="1689" spans="2:2" x14ac:dyDescent="0.3">
      <c r="B1689" s="291"/>
    </row>
    <row r="1690" spans="2:2" x14ac:dyDescent="0.3">
      <c r="B1690" s="291"/>
    </row>
    <row r="1691" spans="2:2" x14ac:dyDescent="0.3">
      <c r="B1691" s="291"/>
    </row>
    <row r="1692" spans="2:2" x14ac:dyDescent="0.3">
      <c r="B1692" s="291"/>
    </row>
    <row r="1693" spans="2:2" x14ac:dyDescent="0.3">
      <c r="B1693" s="291"/>
    </row>
    <row r="1694" spans="2:2" x14ac:dyDescent="0.3">
      <c r="B1694" s="291"/>
    </row>
    <row r="1695" spans="2:2" x14ac:dyDescent="0.3">
      <c r="B1695" s="291"/>
    </row>
    <row r="1696" spans="2:2" x14ac:dyDescent="0.3">
      <c r="B1696" s="291"/>
    </row>
    <row r="1697" spans="2:2" x14ac:dyDescent="0.3">
      <c r="B1697" s="291"/>
    </row>
    <row r="1698" spans="2:2" x14ac:dyDescent="0.3">
      <c r="B1698" s="291"/>
    </row>
    <row r="1699" spans="2:2" x14ac:dyDescent="0.3">
      <c r="B1699" s="291"/>
    </row>
    <row r="1700" spans="2:2" x14ac:dyDescent="0.3">
      <c r="B1700" s="291"/>
    </row>
    <row r="1701" spans="2:2" x14ac:dyDescent="0.3">
      <c r="B1701" s="291"/>
    </row>
    <row r="1702" spans="2:2" x14ac:dyDescent="0.3">
      <c r="B1702" s="291"/>
    </row>
    <row r="1703" spans="2:2" x14ac:dyDescent="0.3">
      <c r="B1703" s="291"/>
    </row>
    <row r="1704" spans="2:2" x14ac:dyDescent="0.3">
      <c r="B1704" s="291"/>
    </row>
    <row r="1705" spans="2:2" x14ac:dyDescent="0.3">
      <c r="B1705" s="291"/>
    </row>
    <row r="1706" spans="2:2" x14ac:dyDescent="0.3">
      <c r="B1706" s="291"/>
    </row>
    <row r="1707" spans="2:2" x14ac:dyDescent="0.3">
      <c r="B1707" s="291"/>
    </row>
    <row r="1708" spans="2:2" x14ac:dyDescent="0.3">
      <c r="B1708" s="291"/>
    </row>
    <row r="1709" spans="2:2" x14ac:dyDescent="0.3">
      <c r="B1709" s="291"/>
    </row>
    <row r="1710" spans="2:2" x14ac:dyDescent="0.3">
      <c r="B1710" s="291"/>
    </row>
    <row r="1711" spans="2:2" x14ac:dyDescent="0.3">
      <c r="B1711" s="291"/>
    </row>
    <row r="1712" spans="2:2" x14ac:dyDescent="0.3">
      <c r="B1712" s="291"/>
    </row>
    <row r="1713" spans="2:2" x14ac:dyDescent="0.3">
      <c r="B1713" s="291"/>
    </row>
    <row r="1714" spans="2:2" x14ac:dyDescent="0.3">
      <c r="B1714" s="291"/>
    </row>
    <row r="1715" spans="2:2" x14ac:dyDescent="0.3">
      <c r="B1715" s="291"/>
    </row>
    <row r="1716" spans="2:2" x14ac:dyDescent="0.3">
      <c r="B1716" s="291"/>
    </row>
    <row r="1717" spans="2:2" x14ac:dyDescent="0.3">
      <c r="B1717" s="291"/>
    </row>
    <row r="1718" spans="2:2" x14ac:dyDescent="0.3">
      <c r="B1718" s="291"/>
    </row>
    <row r="1719" spans="2:2" x14ac:dyDescent="0.3">
      <c r="B1719" s="291"/>
    </row>
    <row r="1720" spans="2:2" x14ac:dyDescent="0.3">
      <c r="B1720" s="291"/>
    </row>
    <row r="1721" spans="2:2" x14ac:dyDescent="0.3">
      <c r="B1721" s="291"/>
    </row>
    <row r="1722" spans="2:2" x14ac:dyDescent="0.3">
      <c r="B1722" s="291"/>
    </row>
    <row r="1723" spans="2:2" x14ac:dyDescent="0.3">
      <c r="B1723" s="291"/>
    </row>
    <row r="1724" spans="2:2" x14ac:dyDescent="0.3">
      <c r="B1724" s="291"/>
    </row>
    <row r="1725" spans="2:2" x14ac:dyDescent="0.3">
      <c r="B1725" s="291"/>
    </row>
    <row r="1726" spans="2:2" x14ac:dyDescent="0.3">
      <c r="B1726" s="291"/>
    </row>
    <row r="1727" spans="2:2" x14ac:dyDescent="0.3">
      <c r="B1727" s="291"/>
    </row>
    <row r="1728" spans="2:2" x14ac:dyDescent="0.3">
      <c r="B1728" s="291"/>
    </row>
    <row r="1729" spans="2:2" x14ac:dyDescent="0.3">
      <c r="B1729" s="291"/>
    </row>
    <row r="1730" spans="2:2" x14ac:dyDescent="0.3">
      <c r="B1730" s="291"/>
    </row>
    <row r="1731" spans="2:2" x14ac:dyDescent="0.3">
      <c r="B1731" s="291"/>
    </row>
    <row r="1732" spans="2:2" x14ac:dyDescent="0.3">
      <c r="B1732" s="291"/>
    </row>
    <row r="1733" spans="2:2" x14ac:dyDescent="0.3">
      <c r="B1733" s="291"/>
    </row>
    <row r="1734" spans="2:2" x14ac:dyDescent="0.3">
      <c r="B1734" s="291"/>
    </row>
    <row r="1735" spans="2:2" x14ac:dyDescent="0.3">
      <c r="B1735" s="291"/>
    </row>
    <row r="1736" spans="2:2" x14ac:dyDescent="0.3">
      <c r="B1736" s="291"/>
    </row>
    <row r="1737" spans="2:2" x14ac:dyDescent="0.3">
      <c r="B1737" s="291"/>
    </row>
    <row r="1738" spans="2:2" x14ac:dyDescent="0.3">
      <c r="B1738" s="291"/>
    </row>
    <row r="1739" spans="2:2" x14ac:dyDescent="0.3">
      <c r="B1739" s="291"/>
    </row>
    <row r="1740" spans="2:2" x14ac:dyDescent="0.3">
      <c r="B1740" s="291"/>
    </row>
    <row r="1741" spans="2:2" x14ac:dyDescent="0.3">
      <c r="B1741" s="291"/>
    </row>
    <row r="1742" spans="2:2" x14ac:dyDescent="0.3">
      <c r="B1742" s="291"/>
    </row>
    <row r="1743" spans="2:2" x14ac:dyDescent="0.3">
      <c r="B1743" s="291"/>
    </row>
    <row r="1744" spans="2:2" x14ac:dyDescent="0.3">
      <c r="B1744" s="291"/>
    </row>
    <row r="1745" spans="2:2" x14ac:dyDescent="0.3">
      <c r="B1745" s="291"/>
    </row>
    <row r="1746" spans="2:2" x14ac:dyDescent="0.3">
      <c r="B1746" s="291"/>
    </row>
    <row r="1747" spans="2:2" x14ac:dyDescent="0.3">
      <c r="B1747" s="291"/>
    </row>
    <row r="1748" spans="2:2" x14ac:dyDescent="0.3">
      <c r="B1748" s="291"/>
    </row>
    <row r="1749" spans="2:2" x14ac:dyDescent="0.3">
      <c r="B1749" s="291"/>
    </row>
    <row r="1750" spans="2:2" x14ac:dyDescent="0.3">
      <c r="B1750" s="291"/>
    </row>
    <row r="1751" spans="2:2" x14ac:dyDescent="0.3">
      <c r="B1751" s="291"/>
    </row>
    <row r="1752" spans="2:2" x14ac:dyDescent="0.3">
      <c r="B1752" s="291"/>
    </row>
    <row r="1753" spans="2:2" x14ac:dyDescent="0.3">
      <c r="B1753" s="291"/>
    </row>
    <row r="1754" spans="2:2" x14ac:dyDescent="0.3">
      <c r="B1754" s="291"/>
    </row>
    <row r="1755" spans="2:2" x14ac:dyDescent="0.3">
      <c r="B1755" s="291"/>
    </row>
    <row r="1756" spans="2:2" x14ac:dyDescent="0.3">
      <c r="B1756" s="291"/>
    </row>
    <row r="1757" spans="2:2" x14ac:dyDescent="0.3">
      <c r="B1757" s="291"/>
    </row>
    <row r="1758" spans="2:2" x14ac:dyDescent="0.3">
      <c r="B1758" s="291"/>
    </row>
    <row r="1759" spans="2:2" x14ac:dyDescent="0.3">
      <c r="B1759" s="291"/>
    </row>
    <row r="1760" spans="2:2" x14ac:dyDescent="0.3">
      <c r="B1760" s="291"/>
    </row>
    <row r="1761" spans="2:2" x14ac:dyDescent="0.3">
      <c r="B1761" s="291"/>
    </row>
    <row r="1762" spans="2:2" x14ac:dyDescent="0.3">
      <c r="B1762" s="291"/>
    </row>
    <row r="1763" spans="2:2" x14ac:dyDescent="0.3">
      <c r="B1763" s="291"/>
    </row>
    <row r="1764" spans="2:2" x14ac:dyDescent="0.3">
      <c r="B1764" s="291"/>
    </row>
    <row r="1765" spans="2:2" x14ac:dyDescent="0.3">
      <c r="B1765" s="291"/>
    </row>
    <row r="1766" spans="2:2" x14ac:dyDescent="0.3">
      <c r="B1766" s="291"/>
    </row>
    <row r="1767" spans="2:2" x14ac:dyDescent="0.3">
      <c r="B1767" s="291"/>
    </row>
    <row r="1768" spans="2:2" x14ac:dyDescent="0.3">
      <c r="B1768" s="291"/>
    </row>
    <row r="1769" spans="2:2" x14ac:dyDescent="0.3">
      <c r="B1769" s="291"/>
    </row>
    <row r="1770" spans="2:2" x14ac:dyDescent="0.3">
      <c r="B1770" s="291"/>
    </row>
    <row r="1771" spans="2:2" x14ac:dyDescent="0.3">
      <c r="B1771" s="291"/>
    </row>
    <row r="1772" spans="2:2" x14ac:dyDescent="0.3">
      <c r="B1772" s="291"/>
    </row>
    <row r="1773" spans="2:2" x14ac:dyDescent="0.3">
      <c r="B1773" s="291"/>
    </row>
    <row r="1774" spans="2:2" x14ac:dyDescent="0.3">
      <c r="B1774" s="291"/>
    </row>
    <row r="1775" spans="2:2" x14ac:dyDescent="0.3">
      <c r="B1775" s="291"/>
    </row>
    <row r="1776" spans="2:2" x14ac:dyDescent="0.3">
      <c r="B1776" s="291"/>
    </row>
    <row r="1777" spans="2:2" x14ac:dyDescent="0.3">
      <c r="B1777" s="291"/>
    </row>
    <row r="1778" spans="2:2" x14ac:dyDescent="0.3">
      <c r="B1778" s="291"/>
    </row>
    <row r="1779" spans="2:2" x14ac:dyDescent="0.3">
      <c r="B1779" s="291"/>
    </row>
    <row r="1780" spans="2:2" x14ac:dyDescent="0.3">
      <c r="B1780" s="291"/>
    </row>
    <row r="1781" spans="2:2" x14ac:dyDescent="0.3">
      <c r="B1781" s="291"/>
    </row>
    <row r="1782" spans="2:2" x14ac:dyDescent="0.3">
      <c r="B1782" s="291"/>
    </row>
    <row r="1783" spans="2:2" x14ac:dyDescent="0.3">
      <c r="B1783" s="291"/>
    </row>
    <row r="1784" spans="2:2" x14ac:dyDescent="0.3">
      <c r="B1784" s="291"/>
    </row>
    <row r="1785" spans="2:2" x14ac:dyDescent="0.3">
      <c r="B1785" s="291"/>
    </row>
    <row r="1786" spans="2:2" x14ac:dyDescent="0.3">
      <c r="B1786" s="291"/>
    </row>
    <row r="1787" spans="2:2" x14ac:dyDescent="0.3">
      <c r="B1787" s="291"/>
    </row>
    <row r="1788" spans="2:2" x14ac:dyDescent="0.3">
      <c r="B1788" s="291"/>
    </row>
    <row r="1789" spans="2:2" x14ac:dyDescent="0.3">
      <c r="B1789" s="291"/>
    </row>
    <row r="1790" spans="2:2" x14ac:dyDescent="0.3">
      <c r="B1790" s="291"/>
    </row>
    <row r="1791" spans="2:2" x14ac:dyDescent="0.3">
      <c r="B1791" s="291"/>
    </row>
    <row r="1792" spans="2:2" x14ac:dyDescent="0.3">
      <c r="B1792" s="291"/>
    </row>
    <row r="1793" spans="2:2" x14ac:dyDescent="0.3">
      <c r="B1793" s="291"/>
    </row>
    <row r="1794" spans="2:2" x14ac:dyDescent="0.3">
      <c r="B1794" s="291"/>
    </row>
    <row r="1795" spans="2:2" x14ac:dyDescent="0.3">
      <c r="B1795" s="291"/>
    </row>
    <row r="1796" spans="2:2" x14ac:dyDescent="0.3">
      <c r="B1796" s="291"/>
    </row>
    <row r="1797" spans="2:2" x14ac:dyDescent="0.3">
      <c r="B1797" s="291"/>
    </row>
    <row r="1798" spans="2:2" x14ac:dyDescent="0.3">
      <c r="B1798" s="291"/>
    </row>
    <row r="1799" spans="2:2" x14ac:dyDescent="0.3">
      <c r="B1799" s="291"/>
    </row>
    <row r="1800" spans="2:2" x14ac:dyDescent="0.3">
      <c r="B1800" s="291"/>
    </row>
    <row r="1801" spans="2:2" x14ac:dyDescent="0.3">
      <c r="B1801" s="291"/>
    </row>
    <row r="1802" spans="2:2" x14ac:dyDescent="0.3">
      <c r="B1802" s="291"/>
    </row>
    <row r="1803" spans="2:2" x14ac:dyDescent="0.3">
      <c r="B1803" s="291"/>
    </row>
    <row r="1804" spans="2:2" x14ac:dyDescent="0.3">
      <c r="B1804" s="291"/>
    </row>
    <row r="1805" spans="2:2" x14ac:dyDescent="0.3">
      <c r="B1805" s="291"/>
    </row>
    <row r="1806" spans="2:2" x14ac:dyDescent="0.3">
      <c r="B1806" s="291"/>
    </row>
    <row r="1807" spans="2:2" x14ac:dyDescent="0.3">
      <c r="B1807" s="291"/>
    </row>
    <row r="1808" spans="2:2" x14ac:dyDescent="0.3">
      <c r="B1808" s="291"/>
    </row>
    <row r="1809" spans="2:2" x14ac:dyDescent="0.3">
      <c r="B1809" s="291"/>
    </row>
    <row r="1810" spans="2:2" x14ac:dyDescent="0.3">
      <c r="B1810" s="291"/>
    </row>
    <row r="1811" spans="2:2" x14ac:dyDescent="0.3">
      <c r="B1811" s="291"/>
    </row>
    <row r="1812" spans="2:2" x14ac:dyDescent="0.3">
      <c r="B1812" s="291"/>
    </row>
    <row r="1813" spans="2:2" x14ac:dyDescent="0.3">
      <c r="B1813" s="291"/>
    </row>
    <row r="1814" spans="2:2" x14ac:dyDescent="0.3">
      <c r="B1814" s="291"/>
    </row>
    <row r="1815" spans="2:2" x14ac:dyDescent="0.3">
      <c r="B1815" s="291"/>
    </row>
    <row r="1816" spans="2:2" x14ac:dyDescent="0.3">
      <c r="B1816" s="291"/>
    </row>
    <row r="1817" spans="2:2" x14ac:dyDescent="0.3">
      <c r="B1817" s="291"/>
    </row>
    <row r="1818" spans="2:2" x14ac:dyDescent="0.3">
      <c r="B1818" s="291"/>
    </row>
    <row r="1819" spans="2:2" x14ac:dyDescent="0.3">
      <c r="B1819" s="291"/>
    </row>
    <row r="1820" spans="2:2" x14ac:dyDescent="0.3">
      <c r="B1820" s="291"/>
    </row>
    <row r="1821" spans="2:2" x14ac:dyDescent="0.3">
      <c r="B1821" s="291"/>
    </row>
    <row r="1822" spans="2:2" x14ac:dyDescent="0.3">
      <c r="B1822" s="291"/>
    </row>
    <row r="1823" spans="2:2" x14ac:dyDescent="0.3">
      <c r="B1823" s="291"/>
    </row>
    <row r="1824" spans="2:2" x14ac:dyDescent="0.3">
      <c r="B1824" s="291"/>
    </row>
    <row r="1825" spans="2:2" x14ac:dyDescent="0.3">
      <c r="B1825" s="291"/>
    </row>
    <row r="1826" spans="2:2" x14ac:dyDescent="0.3">
      <c r="B1826" s="291"/>
    </row>
    <row r="1827" spans="2:2" x14ac:dyDescent="0.3">
      <c r="B1827" s="291"/>
    </row>
    <row r="1828" spans="2:2" x14ac:dyDescent="0.3">
      <c r="B1828" s="291"/>
    </row>
    <row r="1829" spans="2:2" x14ac:dyDescent="0.3">
      <c r="B1829" s="291"/>
    </row>
    <row r="1830" spans="2:2" x14ac:dyDescent="0.3">
      <c r="B1830" s="291"/>
    </row>
    <row r="1831" spans="2:2" x14ac:dyDescent="0.3">
      <c r="B1831" s="291"/>
    </row>
    <row r="1832" spans="2:2" x14ac:dyDescent="0.3">
      <c r="B1832" s="291"/>
    </row>
    <row r="1833" spans="2:2" x14ac:dyDescent="0.3">
      <c r="B1833" s="291"/>
    </row>
    <row r="1834" spans="2:2" x14ac:dyDescent="0.3">
      <c r="B1834" s="291"/>
    </row>
    <row r="1835" spans="2:2" x14ac:dyDescent="0.3">
      <c r="B1835" s="291"/>
    </row>
    <row r="1836" spans="2:2" x14ac:dyDescent="0.3">
      <c r="B1836" s="291"/>
    </row>
    <row r="1837" spans="2:2" x14ac:dyDescent="0.3">
      <c r="B1837" s="291"/>
    </row>
    <row r="1838" spans="2:2" x14ac:dyDescent="0.3">
      <c r="B1838" s="291"/>
    </row>
    <row r="1839" spans="2:2" x14ac:dyDescent="0.3">
      <c r="B1839" s="291"/>
    </row>
    <row r="1840" spans="2:2" x14ac:dyDescent="0.3">
      <c r="B1840" s="291"/>
    </row>
    <row r="1841" spans="2:2" x14ac:dyDescent="0.3">
      <c r="B1841" s="291"/>
    </row>
    <row r="1842" spans="2:2" x14ac:dyDescent="0.3">
      <c r="B1842" s="291"/>
    </row>
    <row r="1843" spans="2:2" x14ac:dyDescent="0.3">
      <c r="B1843" s="291"/>
    </row>
    <row r="1844" spans="2:2" x14ac:dyDescent="0.3">
      <c r="B1844" s="291"/>
    </row>
    <row r="1845" spans="2:2" x14ac:dyDescent="0.3">
      <c r="B1845" s="291"/>
    </row>
    <row r="1846" spans="2:2" x14ac:dyDescent="0.3">
      <c r="B1846" s="291"/>
    </row>
    <row r="1847" spans="2:2" x14ac:dyDescent="0.3">
      <c r="B1847" s="291"/>
    </row>
    <row r="1848" spans="2:2" x14ac:dyDescent="0.3">
      <c r="B1848" s="291"/>
    </row>
    <row r="1849" spans="2:2" x14ac:dyDescent="0.3">
      <c r="B1849" s="291"/>
    </row>
    <row r="1850" spans="2:2" x14ac:dyDescent="0.3">
      <c r="B1850" s="291"/>
    </row>
    <row r="1851" spans="2:2" x14ac:dyDescent="0.3">
      <c r="B1851" s="291"/>
    </row>
    <row r="1852" spans="2:2" x14ac:dyDescent="0.3">
      <c r="B1852" s="291"/>
    </row>
    <row r="1853" spans="2:2" x14ac:dyDescent="0.3">
      <c r="B1853" s="291"/>
    </row>
    <row r="1854" spans="2:2" x14ac:dyDescent="0.3">
      <c r="B1854" s="291"/>
    </row>
    <row r="1855" spans="2:2" x14ac:dyDescent="0.3">
      <c r="B1855" s="291"/>
    </row>
    <row r="1856" spans="2:2" x14ac:dyDescent="0.3">
      <c r="B1856" s="291"/>
    </row>
    <row r="1857" spans="2:2" x14ac:dyDescent="0.3">
      <c r="B1857" s="291"/>
    </row>
    <row r="1858" spans="2:2" x14ac:dyDescent="0.3">
      <c r="B1858" s="291"/>
    </row>
    <row r="1859" spans="2:2" x14ac:dyDescent="0.3">
      <c r="B1859" s="291"/>
    </row>
    <row r="1860" spans="2:2" x14ac:dyDescent="0.3">
      <c r="B1860" s="291"/>
    </row>
    <row r="1861" spans="2:2" x14ac:dyDescent="0.3">
      <c r="B1861" s="291"/>
    </row>
    <row r="1862" spans="2:2" x14ac:dyDescent="0.3">
      <c r="B1862" s="291"/>
    </row>
    <row r="1863" spans="2:2" x14ac:dyDescent="0.3">
      <c r="B1863" s="291"/>
    </row>
    <row r="1864" spans="2:2" x14ac:dyDescent="0.3">
      <c r="B1864" s="291"/>
    </row>
    <row r="1865" spans="2:2" x14ac:dyDescent="0.3">
      <c r="B1865" s="291"/>
    </row>
    <row r="1866" spans="2:2" x14ac:dyDescent="0.3">
      <c r="B1866" s="291"/>
    </row>
    <row r="1867" spans="2:2" x14ac:dyDescent="0.3">
      <c r="B1867" s="291"/>
    </row>
    <row r="1868" spans="2:2" x14ac:dyDescent="0.3">
      <c r="B1868" s="291"/>
    </row>
    <row r="1869" spans="2:2" x14ac:dyDescent="0.3">
      <c r="B1869" s="291"/>
    </row>
    <row r="1870" spans="2:2" x14ac:dyDescent="0.3">
      <c r="B1870" s="291"/>
    </row>
    <row r="1871" spans="2:2" x14ac:dyDescent="0.3">
      <c r="B1871" s="291"/>
    </row>
    <row r="1872" spans="2:2" x14ac:dyDescent="0.3">
      <c r="B1872" s="291"/>
    </row>
    <row r="1873" spans="2:2" x14ac:dyDescent="0.3">
      <c r="B1873" s="291"/>
    </row>
    <row r="1874" spans="2:2" x14ac:dyDescent="0.3">
      <c r="B1874" s="291"/>
    </row>
    <row r="1875" spans="2:2" x14ac:dyDescent="0.3">
      <c r="B1875" s="291"/>
    </row>
    <row r="1876" spans="2:2" x14ac:dyDescent="0.3">
      <c r="B1876" s="291"/>
    </row>
    <row r="1877" spans="2:2" x14ac:dyDescent="0.3">
      <c r="B1877" s="291"/>
    </row>
    <row r="1878" spans="2:2" x14ac:dyDescent="0.3">
      <c r="B1878" s="291"/>
    </row>
    <row r="1879" spans="2:2" x14ac:dyDescent="0.3">
      <c r="B1879" s="291"/>
    </row>
    <row r="1880" spans="2:2" x14ac:dyDescent="0.3">
      <c r="B1880" s="291"/>
    </row>
    <row r="1881" spans="2:2" x14ac:dyDescent="0.3">
      <c r="B1881" s="291"/>
    </row>
    <row r="1882" spans="2:2" x14ac:dyDescent="0.3">
      <c r="B1882" s="291"/>
    </row>
    <row r="1883" spans="2:2" x14ac:dyDescent="0.3">
      <c r="B1883" s="291"/>
    </row>
    <row r="1884" spans="2:2" x14ac:dyDescent="0.3">
      <c r="B1884" s="291"/>
    </row>
    <row r="1885" spans="2:2" x14ac:dyDescent="0.3">
      <c r="B1885" s="291"/>
    </row>
    <row r="1886" spans="2:2" x14ac:dyDescent="0.3">
      <c r="B1886" s="291"/>
    </row>
    <row r="1887" spans="2:2" x14ac:dyDescent="0.3">
      <c r="B1887" s="291"/>
    </row>
    <row r="1888" spans="2:2" x14ac:dyDescent="0.3">
      <c r="B1888" s="291"/>
    </row>
    <row r="1889" spans="2:2" x14ac:dyDescent="0.3">
      <c r="B1889" s="291"/>
    </row>
    <row r="1890" spans="2:2" x14ac:dyDescent="0.3">
      <c r="B1890" s="291"/>
    </row>
    <row r="1891" spans="2:2" x14ac:dyDescent="0.3">
      <c r="B1891" s="291"/>
    </row>
    <row r="1892" spans="2:2" x14ac:dyDescent="0.3">
      <c r="B1892" s="291"/>
    </row>
    <row r="1893" spans="2:2" x14ac:dyDescent="0.3">
      <c r="B1893" s="291"/>
    </row>
    <row r="1894" spans="2:2" x14ac:dyDescent="0.3">
      <c r="B1894" s="291"/>
    </row>
    <row r="1895" spans="2:2" x14ac:dyDescent="0.3">
      <c r="B1895" s="291"/>
    </row>
    <row r="1896" spans="2:2" x14ac:dyDescent="0.3">
      <c r="B1896" s="291"/>
    </row>
    <row r="1897" spans="2:2" x14ac:dyDescent="0.3">
      <c r="B1897" s="291"/>
    </row>
    <row r="1898" spans="2:2" x14ac:dyDescent="0.3">
      <c r="B1898" s="291"/>
    </row>
    <row r="1899" spans="2:2" x14ac:dyDescent="0.3">
      <c r="B1899" s="291"/>
    </row>
    <row r="1900" spans="2:2" x14ac:dyDescent="0.3">
      <c r="B1900" s="291"/>
    </row>
    <row r="1901" spans="2:2" x14ac:dyDescent="0.3">
      <c r="B1901" s="291"/>
    </row>
    <row r="1902" spans="2:2" x14ac:dyDescent="0.3">
      <c r="B1902" s="291"/>
    </row>
    <row r="1903" spans="2:2" x14ac:dyDescent="0.3">
      <c r="B1903" s="291"/>
    </row>
    <row r="1904" spans="2:2" x14ac:dyDescent="0.3">
      <c r="B1904" s="291"/>
    </row>
    <row r="1905" spans="2:2" x14ac:dyDescent="0.3">
      <c r="B1905" s="291"/>
    </row>
    <row r="1906" spans="2:2" x14ac:dyDescent="0.3">
      <c r="B1906" s="291"/>
    </row>
    <row r="1907" spans="2:2" x14ac:dyDescent="0.3">
      <c r="B1907" s="291"/>
    </row>
    <row r="1908" spans="2:2" x14ac:dyDescent="0.3">
      <c r="B1908" s="291"/>
    </row>
    <row r="1909" spans="2:2" x14ac:dyDescent="0.3">
      <c r="B1909" s="291"/>
    </row>
    <row r="1910" spans="2:2" x14ac:dyDescent="0.3">
      <c r="B1910" s="291"/>
    </row>
    <row r="1911" spans="2:2" x14ac:dyDescent="0.3">
      <c r="B1911" s="291"/>
    </row>
    <row r="1912" spans="2:2" x14ac:dyDescent="0.3">
      <c r="B1912" s="291"/>
    </row>
    <row r="1913" spans="2:2" x14ac:dyDescent="0.3">
      <c r="B1913" s="291"/>
    </row>
    <row r="1914" spans="2:2" x14ac:dyDescent="0.3">
      <c r="B1914" s="291"/>
    </row>
    <row r="1915" spans="2:2" x14ac:dyDescent="0.3">
      <c r="B1915" s="291"/>
    </row>
    <row r="1916" spans="2:2" x14ac:dyDescent="0.3">
      <c r="B1916" s="291"/>
    </row>
    <row r="1917" spans="2:2" x14ac:dyDescent="0.3">
      <c r="B1917" s="291"/>
    </row>
    <row r="1918" spans="2:2" x14ac:dyDescent="0.3">
      <c r="B1918" s="291"/>
    </row>
    <row r="1919" spans="2:2" x14ac:dyDescent="0.3">
      <c r="B1919" s="291"/>
    </row>
    <row r="1920" spans="2:2" x14ac:dyDescent="0.3">
      <c r="B1920" s="291"/>
    </row>
    <row r="1921" spans="2:2" x14ac:dyDescent="0.3">
      <c r="B1921" s="291"/>
    </row>
    <row r="1922" spans="2:2" x14ac:dyDescent="0.3">
      <c r="B1922" s="291"/>
    </row>
    <row r="1923" spans="2:2" x14ac:dyDescent="0.3">
      <c r="B1923" s="291"/>
    </row>
    <row r="1924" spans="2:2" x14ac:dyDescent="0.3">
      <c r="B1924" s="291"/>
    </row>
    <row r="1925" spans="2:2" x14ac:dyDescent="0.3">
      <c r="B1925" s="291"/>
    </row>
    <row r="1926" spans="2:2" x14ac:dyDescent="0.3">
      <c r="B1926" s="291"/>
    </row>
    <row r="1927" spans="2:2" x14ac:dyDescent="0.3">
      <c r="B1927" s="291"/>
    </row>
    <row r="1928" spans="2:2" x14ac:dyDescent="0.3">
      <c r="B1928" s="291"/>
    </row>
    <row r="1929" spans="2:2" x14ac:dyDescent="0.3">
      <c r="B1929" s="291"/>
    </row>
    <row r="1930" spans="2:2" x14ac:dyDescent="0.3">
      <c r="B1930" s="291"/>
    </row>
    <row r="1931" spans="2:2" x14ac:dyDescent="0.3">
      <c r="B1931" s="291"/>
    </row>
    <row r="1932" spans="2:2" x14ac:dyDescent="0.3">
      <c r="B1932" s="291"/>
    </row>
    <row r="1933" spans="2:2" x14ac:dyDescent="0.3">
      <c r="B1933" s="291"/>
    </row>
    <row r="1934" spans="2:2" x14ac:dyDescent="0.3">
      <c r="B1934" s="291"/>
    </row>
    <row r="1935" spans="2:2" x14ac:dyDescent="0.3">
      <c r="B1935" s="291"/>
    </row>
    <row r="1936" spans="2:2" x14ac:dyDescent="0.3">
      <c r="B1936" s="291"/>
    </row>
    <row r="1937" spans="2:2" x14ac:dyDescent="0.3">
      <c r="B1937" s="291"/>
    </row>
    <row r="1938" spans="2:2" x14ac:dyDescent="0.3">
      <c r="B1938" s="291"/>
    </row>
    <row r="1939" spans="2:2" x14ac:dyDescent="0.3">
      <c r="B1939" s="291"/>
    </row>
    <row r="1940" spans="2:2" x14ac:dyDescent="0.3">
      <c r="B1940" s="291"/>
    </row>
    <row r="1941" spans="2:2" x14ac:dyDescent="0.3">
      <c r="B1941" s="291"/>
    </row>
    <row r="1942" spans="2:2" x14ac:dyDescent="0.3">
      <c r="B1942" s="291"/>
    </row>
    <row r="1943" spans="2:2" x14ac:dyDescent="0.3">
      <c r="B1943" s="291"/>
    </row>
    <row r="1944" spans="2:2" x14ac:dyDescent="0.3">
      <c r="B1944" s="291"/>
    </row>
    <row r="1945" spans="2:2" x14ac:dyDescent="0.3">
      <c r="B1945" s="291"/>
    </row>
    <row r="1946" spans="2:2" x14ac:dyDescent="0.3">
      <c r="B1946" s="291"/>
    </row>
    <row r="1947" spans="2:2" x14ac:dyDescent="0.3">
      <c r="B1947" s="291"/>
    </row>
    <row r="1948" spans="2:2" x14ac:dyDescent="0.3">
      <c r="B1948" s="291"/>
    </row>
    <row r="1949" spans="2:2" x14ac:dyDescent="0.3">
      <c r="B1949" s="291"/>
    </row>
    <row r="1950" spans="2:2" x14ac:dyDescent="0.3">
      <c r="B1950" s="291"/>
    </row>
    <row r="1951" spans="2:2" x14ac:dyDescent="0.3">
      <c r="B1951" s="291"/>
    </row>
    <row r="1952" spans="2:2" x14ac:dyDescent="0.3">
      <c r="B1952" s="291"/>
    </row>
    <row r="1953" spans="2:2" x14ac:dyDescent="0.3">
      <c r="B1953" s="291"/>
    </row>
    <row r="1954" spans="2:2" x14ac:dyDescent="0.3">
      <c r="B1954" s="291"/>
    </row>
    <row r="1955" spans="2:2" x14ac:dyDescent="0.3">
      <c r="B1955" s="291"/>
    </row>
    <row r="1956" spans="2:2" x14ac:dyDescent="0.3">
      <c r="B1956" s="291"/>
    </row>
    <row r="1957" spans="2:2" x14ac:dyDescent="0.3">
      <c r="B1957" s="291"/>
    </row>
    <row r="1958" spans="2:2" x14ac:dyDescent="0.3">
      <c r="B1958" s="291"/>
    </row>
    <row r="1959" spans="2:2" x14ac:dyDescent="0.3">
      <c r="B1959" s="291"/>
    </row>
    <row r="1960" spans="2:2" x14ac:dyDescent="0.3">
      <c r="B1960" s="291"/>
    </row>
    <row r="1961" spans="2:2" x14ac:dyDescent="0.3">
      <c r="B1961" s="291"/>
    </row>
    <row r="1962" spans="2:2" x14ac:dyDescent="0.3">
      <c r="B1962" s="291"/>
    </row>
    <row r="1963" spans="2:2" x14ac:dyDescent="0.3">
      <c r="B1963" s="291"/>
    </row>
    <row r="1964" spans="2:2" x14ac:dyDescent="0.3">
      <c r="B1964" s="291"/>
    </row>
    <row r="1965" spans="2:2" x14ac:dyDescent="0.3">
      <c r="B1965" s="291"/>
    </row>
    <row r="1966" spans="2:2" x14ac:dyDescent="0.3">
      <c r="B1966" s="291"/>
    </row>
    <row r="1967" spans="2:2" x14ac:dyDescent="0.3">
      <c r="B1967" s="291"/>
    </row>
    <row r="1968" spans="2:2" x14ac:dyDescent="0.3">
      <c r="B1968" s="291"/>
    </row>
    <row r="1969" spans="2:2" x14ac:dyDescent="0.3">
      <c r="B1969" s="291"/>
    </row>
    <row r="1970" spans="2:2" x14ac:dyDescent="0.3">
      <c r="B1970" s="291"/>
    </row>
    <row r="1971" spans="2:2" x14ac:dyDescent="0.3">
      <c r="B1971" s="291"/>
    </row>
    <row r="1972" spans="2:2" x14ac:dyDescent="0.3">
      <c r="B1972" s="291"/>
    </row>
    <row r="1973" spans="2:2" x14ac:dyDescent="0.3">
      <c r="B1973" s="291"/>
    </row>
    <row r="1974" spans="2:2" x14ac:dyDescent="0.3">
      <c r="B1974" s="291"/>
    </row>
    <row r="1975" spans="2:2" x14ac:dyDescent="0.3">
      <c r="B1975" s="291"/>
    </row>
    <row r="1976" spans="2:2" x14ac:dyDescent="0.3">
      <c r="B1976" s="291"/>
    </row>
    <row r="1977" spans="2:2" x14ac:dyDescent="0.3">
      <c r="B1977" s="291"/>
    </row>
    <row r="1978" spans="2:2" x14ac:dyDescent="0.3">
      <c r="B1978" s="291"/>
    </row>
    <row r="1979" spans="2:2" x14ac:dyDescent="0.3">
      <c r="B1979" s="291"/>
    </row>
    <row r="1980" spans="2:2" x14ac:dyDescent="0.3">
      <c r="B1980" s="291"/>
    </row>
    <row r="1981" spans="2:2" x14ac:dyDescent="0.3">
      <c r="B1981" s="291"/>
    </row>
    <row r="1982" spans="2:2" x14ac:dyDescent="0.3">
      <c r="B1982" s="291"/>
    </row>
    <row r="1983" spans="2:2" x14ac:dyDescent="0.3">
      <c r="B1983" s="291"/>
    </row>
    <row r="1984" spans="2:2" x14ac:dyDescent="0.3">
      <c r="B1984" s="291"/>
    </row>
    <row r="1985" spans="2:2" x14ac:dyDescent="0.3">
      <c r="B1985" s="291"/>
    </row>
    <row r="1986" spans="2:2" x14ac:dyDescent="0.3">
      <c r="B1986" s="291"/>
    </row>
    <row r="1987" spans="2:2" x14ac:dyDescent="0.3">
      <c r="B1987" s="291"/>
    </row>
    <row r="1988" spans="2:2" x14ac:dyDescent="0.3">
      <c r="B1988" s="291"/>
    </row>
    <row r="1989" spans="2:2" x14ac:dyDescent="0.3">
      <c r="B1989" s="291"/>
    </row>
    <row r="1990" spans="2:2" x14ac:dyDescent="0.3">
      <c r="B1990" s="291"/>
    </row>
    <row r="1991" spans="2:2" x14ac:dyDescent="0.3">
      <c r="B1991" s="291"/>
    </row>
    <row r="1992" spans="2:2" x14ac:dyDescent="0.3">
      <c r="B1992" s="291"/>
    </row>
    <row r="1993" spans="2:2" x14ac:dyDescent="0.3">
      <c r="B1993" s="291"/>
    </row>
    <row r="1994" spans="2:2" x14ac:dyDescent="0.3">
      <c r="B1994" s="291"/>
    </row>
    <row r="1995" spans="2:2" x14ac:dyDescent="0.3">
      <c r="B1995" s="291"/>
    </row>
    <row r="1996" spans="2:2" x14ac:dyDescent="0.3">
      <c r="B1996" s="291"/>
    </row>
    <row r="1997" spans="2:2" x14ac:dyDescent="0.3">
      <c r="B1997" s="291"/>
    </row>
    <row r="1998" spans="2:2" x14ac:dyDescent="0.3">
      <c r="B1998" s="291"/>
    </row>
    <row r="1999" spans="2:2" x14ac:dyDescent="0.3">
      <c r="B1999" s="291"/>
    </row>
    <row r="2000" spans="2:2" x14ac:dyDescent="0.3">
      <c r="B2000" s="291"/>
    </row>
    <row r="2001" spans="2:2" x14ac:dyDescent="0.3">
      <c r="B2001" s="291"/>
    </row>
    <row r="2002" spans="2:2" x14ac:dyDescent="0.3">
      <c r="B2002" s="291"/>
    </row>
    <row r="2003" spans="2:2" x14ac:dyDescent="0.3">
      <c r="B2003" s="291"/>
    </row>
    <row r="2004" spans="2:2" x14ac:dyDescent="0.3">
      <c r="B2004" s="291"/>
    </row>
    <row r="2005" spans="2:2" x14ac:dyDescent="0.3">
      <c r="B2005" s="291"/>
    </row>
    <row r="2006" spans="2:2" x14ac:dyDescent="0.3">
      <c r="B2006" s="291"/>
    </row>
    <row r="2007" spans="2:2" x14ac:dyDescent="0.3">
      <c r="B2007" s="291"/>
    </row>
    <row r="2008" spans="2:2" x14ac:dyDescent="0.3">
      <c r="B2008" s="291"/>
    </row>
    <row r="2009" spans="2:2" x14ac:dyDescent="0.3">
      <c r="B2009" s="291"/>
    </row>
    <row r="2010" spans="2:2" x14ac:dyDescent="0.3">
      <c r="B2010" s="291"/>
    </row>
    <row r="2011" spans="2:2" x14ac:dyDescent="0.3">
      <c r="B2011" s="291"/>
    </row>
    <row r="2012" spans="2:2" x14ac:dyDescent="0.3">
      <c r="B2012" s="291"/>
    </row>
    <row r="2013" spans="2:2" x14ac:dyDescent="0.3">
      <c r="B2013" s="291"/>
    </row>
    <row r="2014" spans="2:2" x14ac:dyDescent="0.3">
      <c r="B2014" s="291"/>
    </row>
    <row r="2015" spans="2:2" x14ac:dyDescent="0.3">
      <c r="B2015" s="291"/>
    </row>
    <row r="2016" spans="2:2" x14ac:dyDescent="0.3">
      <c r="B2016" s="291"/>
    </row>
    <row r="2017" spans="2:2" x14ac:dyDescent="0.3">
      <c r="B2017" s="291"/>
    </row>
    <row r="2018" spans="2:2" x14ac:dyDescent="0.3">
      <c r="B2018" s="291"/>
    </row>
    <row r="2019" spans="2:2" x14ac:dyDescent="0.3">
      <c r="B2019" s="291"/>
    </row>
    <row r="2020" spans="2:2" x14ac:dyDescent="0.3">
      <c r="B2020" s="291"/>
    </row>
    <row r="2021" spans="2:2" x14ac:dyDescent="0.3">
      <c r="B2021" s="291"/>
    </row>
    <row r="2022" spans="2:2" x14ac:dyDescent="0.3">
      <c r="B2022" s="291"/>
    </row>
    <row r="2023" spans="2:2" x14ac:dyDescent="0.3">
      <c r="B2023" s="291"/>
    </row>
    <row r="2024" spans="2:2" x14ac:dyDescent="0.3">
      <c r="B2024" s="291"/>
    </row>
    <row r="2025" spans="2:2" x14ac:dyDescent="0.3">
      <c r="B2025" s="291"/>
    </row>
    <row r="2026" spans="2:2" x14ac:dyDescent="0.3">
      <c r="B2026" s="291"/>
    </row>
    <row r="2027" spans="2:2" x14ac:dyDescent="0.3">
      <c r="B2027" s="291"/>
    </row>
    <row r="2028" spans="2:2" x14ac:dyDescent="0.3">
      <c r="B2028" s="291"/>
    </row>
    <row r="2029" spans="2:2" x14ac:dyDescent="0.3">
      <c r="B2029" s="291"/>
    </row>
    <row r="2030" spans="2:2" x14ac:dyDescent="0.3">
      <c r="B2030" s="291"/>
    </row>
    <row r="2031" spans="2:2" x14ac:dyDescent="0.3">
      <c r="B2031" s="291"/>
    </row>
    <row r="2032" spans="2:2" x14ac:dyDescent="0.3">
      <c r="B2032" s="291"/>
    </row>
    <row r="2033" spans="2:2" x14ac:dyDescent="0.3">
      <c r="B2033" s="291"/>
    </row>
    <row r="2034" spans="2:2" x14ac:dyDescent="0.3">
      <c r="B2034" s="291"/>
    </row>
    <row r="2035" spans="2:2" x14ac:dyDescent="0.3">
      <c r="B2035" s="291"/>
    </row>
    <row r="2036" spans="2:2" x14ac:dyDescent="0.3">
      <c r="B2036" s="291"/>
    </row>
    <row r="2037" spans="2:2" x14ac:dyDescent="0.3">
      <c r="B2037" s="291"/>
    </row>
    <row r="2038" spans="2:2" x14ac:dyDescent="0.3">
      <c r="B2038" s="291"/>
    </row>
    <row r="2039" spans="2:2" x14ac:dyDescent="0.3">
      <c r="B2039" s="291"/>
    </row>
    <row r="2040" spans="2:2" x14ac:dyDescent="0.3">
      <c r="B2040" s="291"/>
    </row>
    <row r="2041" spans="2:2" x14ac:dyDescent="0.3">
      <c r="B2041" s="291"/>
    </row>
    <row r="2042" spans="2:2" x14ac:dyDescent="0.3">
      <c r="B2042" s="291"/>
    </row>
    <row r="2043" spans="2:2" x14ac:dyDescent="0.3">
      <c r="B2043" s="291"/>
    </row>
    <row r="2044" spans="2:2" x14ac:dyDescent="0.3">
      <c r="B2044" s="291"/>
    </row>
    <row r="2045" spans="2:2" x14ac:dyDescent="0.3">
      <c r="B2045" s="291"/>
    </row>
    <row r="2046" spans="2:2" x14ac:dyDescent="0.3">
      <c r="B2046" s="291"/>
    </row>
    <row r="2047" spans="2:2" x14ac:dyDescent="0.3">
      <c r="B2047" s="291"/>
    </row>
    <row r="2048" spans="2:2" x14ac:dyDescent="0.3">
      <c r="B2048" s="291"/>
    </row>
    <row r="2049" spans="2:2" x14ac:dyDescent="0.3">
      <c r="B2049" s="291"/>
    </row>
    <row r="2050" spans="2:2" x14ac:dyDescent="0.3">
      <c r="B2050" s="291"/>
    </row>
    <row r="2051" spans="2:2" x14ac:dyDescent="0.3">
      <c r="B2051" s="291"/>
    </row>
    <row r="2052" spans="2:2" x14ac:dyDescent="0.3">
      <c r="B2052" s="291"/>
    </row>
    <row r="2053" spans="2:2" x14ac:dyDescent="0.3">
      <c r="B2053" s="291"/>
    </row>
    <row r="2054" spans="2:2" x14ac:dyDescent="0.3">
      <c r="B2054" s="291"/>
    </row>
    <row r="2055" spans="2:2" x14ac:dyDescent="0.3">
      <c r="B2055" s="291"/>
    </row>
    <row r="2056" spans="2:2" x14ac:dyDescent="0.3">
      <c r="B2056" s="291"/>
    </row>
    <row r="2057" spans="2:2" x14ac:dyDescent="0.3">
      <c r="B2057" s="291"/>
    </row>
    <row r="2058" spans="2:2" x14ac:dyDescent="0.3">
      <c r="B2058" s="291"/>
    </row>
    <row r="2059" spans="2:2" x14ac:dyDescent="0.3">
      <c r="B2059" s="291"/>
    </row>
    <row r="2060" spans="2:2" x14ac:dyDescent="0.3">
      <c r="B2060" s="291"/>
    </row>
    <row r="2061" spans="2:2" x14ac:dyDescent="0.3">
      <c r="B2061" s="291"/>
    </row>
    <row r="2062" spans="2:2" x14ac:dyDescent="0.3">
      <c r="B2062" s="291"/>
    </row>
    <row r="2063" spans="2:2" x14ac:dyDescent="0.3">
      <c r="B2063" s="291"/>
    </row>
    <row r="2064" spans="2:2" x14ac:dyDescent="0.3">
      <c r="B2064" s="291"/>
    </row>
    <row r="2065" spans="2:2" x14ac:dyDescent="0.3">
      <c r="B2065" s="291"/>
    </row>
    <row r="2066" spans="2:2" x14ac:dyDescent="0.3">
      <c r="B2066" s="291"/>
    </row>
    <row r="2067" spans="2:2" x14ac:dyDescent="0.3">
      <c r="B2067" s="291"/>
    </row>
    <row r="2068" spans="2:2" x14ac:dyDescent="0.3">
      <c r="B2068" s="291"/>
    </row>
    <row r="2069" spans="2:2" x14ac:dyDescent="0.3">
      <c r="B2069" s="291"/>
    </row>
    <row r="2070" spans="2:2" x14ac:dyDescent="0.3">
      <c r="B2070" s="291"/>
    </row>
    <row r="2071" spans="2:2" x14ac:dyDescent="0.3">
      <c r="B2071" s="291"/>
    </row>
    <row r="2072" spans="2:2" x14ac:dyDescent="0.3">
      <c r="B2072" s="291"/>
    </row>
    <row r="2073" spans="2:2" x14ac:dyDescent="0.3">
      <c r="B2073" s="291"/>
    </row>
    <row r="2074" spans="2:2" x14ac:dyDescent="0.3">
      <c r="B2074" s="291"/>
    </row>
    <row r="2075" spans="2:2" x14ac:dyDescent="0.3">
      <c r="B2075" s="291"/>
    </row>
    <row r="2076" spans="2:2" x14ac:dyDescent="0.3">
      <c r="B2076" s="291"/>
    </row>
    <row r="2077" spans="2:2" x14ac:dyDescent="0.3">
      <c r="B2077" s="291"/>
    </row>
    <row r="2078" spans="2:2" x14ac:dyDescent="0.3">
      <c r="B2078" s="291"/>
    </row>
    <row r="2079" spans="2:2" x14ac:dyDescent="0.3">
      <c r="B2079" s="291"/>
    </row>
    <row r="2080" spans="2:2" x14ac:dyDescent="0.3">
      <c r="B2080" s="291"/>
    </row>
    <row r="2081" spans="2:2" x14ac:dyDescent="0.3">
      <c r="B2081" s="291"/>
    </row>
    <row r="2082" spans="2:2" x14ac:dyDescent="0.3">
      <c r="B2082" s="291"/>
    </row>
    <row r="2083" spans="2:2" x14ac:dyDescent="0.3">
      <c r="B2083" s="291"/>
    </row>
    <row r="2084" spans="2:2" x14ac:dyDescent="0.3">
      <c r="B2084" s="291"/>
    </row>
    <row r="2085" spans="2:2" x14ac:dyDescent="0.3">
      <c r="B2085" s="291"/>
    </row>
    <row r="2086" spans="2:2" x14ac:dyDescent="0.3">
      <c r="B2086" s="291"/>
    </row>
    <row r="2087" spans="2:2" x14ac:dyDescent="0.3">
      <c r="B2087" s="291"/>
    </row>
    <row r="2088" spans="2:2" x14ac:dyDescent="0.3">
      <c r="B2088" s="291"/>
    </row>
    <row r="2089" spans="2:2" x14ac:dyDescent="0.3">
      <c r="B2089" s="291"/>
    </row>
    <row r="2090" spans="2:2" x14ac:dyDescent="0.3">
      <c r="B2090" s="291"/>
    </row>
    <row r="2091" spans="2:2" x14ac:dyDescent="0.3">
      <c r="B2091" s="291"/>
    </row>
    <row r="2092" spans="2:2" x14ac:dyDescent="0.3">
      <c r="B2092" s="291"/>
    </row>
    <row r="2093" spans="2:2" x14ac:dyDescent="0.3">
      <c r="B2093" s="291"/>
    </row>
    <row r="2094" spans="2:2" x14ac:dyDescent="0.3">
      <c r="B2094" s="291"/>
    </row>
    <row r="2095" spans="2:2" x14ac:dyDescent="0.3">
      <c r="B2095" s="291"/>
    </row>
    <row r="2096" spans="2:2" x14ac:dyDescent="0.3">
      <c r="B2096" s="291"/>
    </row>
    <row r="2097" spans="2:2" x14ac:dyDescent="0.3">
      <c r="B2097" s="291"/>
    </row>
    <row r="2098" spans="2:2" x14ac:dyDescent="0.3">
      <c r="B2098" s="291"/>
    </row>
    <row r="2099" spans="2:2" x14ac:dyDescent="0.3">
      <c r="B2099" s="291"/>
    </row>
    <row r="2100" spans="2:2" x14ac:dyDescent="0.3">
      <c r="B2100" s="291"/>
    </row>
    <row r="2101" spans="2:2" x14ac:dyDescent="0.3">
      <c r="B2101" s="291"/>
    </row>
    <row r="2102" spans="2:2" x14ac:dyDescent="0.3">
      <c r="B2102" s="291"/>
    </row>
    <row r="2103" spans="2:2" x14ac:dyDescent="0.3">
      <c r="B2103" s="291"/>
    </row>
    <row r="2104" spans="2:2" x14ac:dyDescent="0.3">
      <c r="B2104" s="291"/>
    </row>
    <row r="2105" spans="2:2" x14ac:dyDescent="0.3">
      <c r="B2105" s="291"/>
    </row>
    <row r="2106" spans="2:2" x14ac:dyDescent="0.3">
      <c r="B2106" s="291"/>
    </row>
    <row r="2107" spans="2:2" x14ac:dyDescent="0.3">
      <c r="B2107" s="291"/>
    </row>
    <row r="2108" spans="2:2" x14ac:dyDescent="0.3">
      <c r="B2108" s="291"/>
    </row>
    <row r="2109" spans="2:2" x14ac:dyDescent="0.3">
      <c r="B2109" s="291"/>
    </row>
    <row r="2110" spans="2:2" x14ac:dyDescent="0.3">
      <c r="B2110" s="291"/>
    </row>
    <row r="2111" spans="2:2" x14ac:dyDescent="0.3">
      <c r="B2111" s="291"/>
    </row>
    <row r="2112" spans="2:2" x14ac:dyDescent="0.3">
      <c r="B2112" s="291"/>
    </row>
    <row r="2113" spans="2:2" x14ac:dyDescent="0.3">
      <c r="B2113" s="291"/>
    </row>
    <row r="2114" spans="2:2" x14ac:dyDescent="0.3">
      <c r="B2114" s="291"/>
    </row>
    <row r="2115" spans="2:2" x14ac:dyDescent="0.3">
      <c r="B2115" s="291"/>
    </row>
    <row r="2116" spans="2:2" x14ac:dyDescent="0.3">
      <c r="B2116" s="291"/>
    </row>
    <row r="2117" spans="2:2" x14ac:dyDescent="0.3">
      <c r="B2117" s="291"/>
    </row>
    <row r="2118" spans="2:2" x14ac:dyDescent="0.3">
      <c r="B2118" s="291"/>
    </row>
    <row r="2119" spans="2:2" x14ac:dyDescent="0.3">
      <c r="B2119" s="291"/>
    </row>
    <row r="2120" spans="2:2" x14ac:dyDescent="0.3">
      <c r="B2120" s="291"/>
    </row>
    <row r="2121" spans="2:2" x14ac:dyDescent="0.3">
      <c r="B2121" s="291"/>
    </row>
    <row r="2122" spans="2:2" x14ac:dyDescent="0.3">
      <c r="B2122" s="291"/>
    </row>
    <row r="2123" spans="2:2" x14ac:dyDescent="0.3">
      <c r="B2123" s="291"/>
    </row>
    <row r="2124" spans="2:2" x14ac:dyDescent="0.3">
      <c r="B2124" s="291"/>
    </row>
    <row r="2125" spans="2:2" x14ac:dyDescent="0.3">
      <c r="B2125" s="291"/>
    </row>
    <row r="2126" spans="2:2" x14ac:dyDescent="0.3">
      <c r="B2126" s="291"/>
    </row>
    <row r="2127" spans="2:2" x14ac:dyDescent="0.3">
      <c r="B2127" s="291"/>
    </row>
    <row r="2128" spans="2:2" x14ac:dyDescent="0.3">
      <c r="B2128" s="291"/>
    </row>
    <row r="2129" spans="2:2" x14ac:dyDescent="0.3">
      <c r="B2129" s="291"/>
    </row>
    <row r="2130" spans="2:2" x14ac:dyDescent="0.3">
      <c r="B2130" s="291"/>
    </row>
    <row r="2131" spans="2:2" x14ac:dyDescent="0.3">
      <c r="B2131" s="291"/>
    </row>
    <row r="2132" spans="2:2" x14ac:dyDescent="0.3">
      <c r="B2132" s="291"/>
    </row>
    <row r="2133" spans="2:2" x14ac:dyDescent="0.3">
      <c r="B2133" s="291"/>
    </row>
    <row r="2134" spans="2:2" x14ac:dyDescent="0.3">
      <c r="B2134" s="291"/>
    </row>
    <row r="2135" spans="2:2" x14ac:dyDescent="0.3">
      <c r="B2135" s="291"/>
    </row>
    <row r="2136" spans="2:2" x14ac:dyDescent="0.3">
      <c r="B2136" s="291"/>
    </row>
    <row r="2137" spans="2:2" x14ac:dyDescent="0.3">
      <c r="B2137" s="291"/>
    </row>
    <row r="2138" spans="2:2" x14ac:dyDescent="0.3">
      <c r="B2138" s="291"/>
    </row>
    <row r="2139" spans="2:2" x14ac:dyDescent="0.3">
      <c r="B2139" s="291"/>
    </row>
    <row r="2140" spans="2:2" x14ac:dyDescent="0.3">
      <c r="B2140" s="291"/>
    </row>
    <row r="2141" spans="2:2" x14ac:dyDescent="0.3">
      <c r="B2141" s="291"/>
    </row>
    <row r="2142" spans="2:2" x14ac:dyDescent="0.3">
      <c r="B2142" s="291"/>
    </row>
    <row r="2143" spans="2:2" x14ac:dyDescent="0.3">
      <c r="B2143" s="291"/>
    </row>
    <row r="2144" spans="2:2" x14ac:dyDescent="0.3">
      <c r="B2144" s="291"/>
    </row>
    <row r="2145" spans="2:2" x14ac:dyDescent="0.3">
      <c r="B2145" s="291"/>
    </row>
    <row r="2146" spans="2:2" x14ac:dyDescent="0.3">
      <c r="B2146" s="291"/>
    </row>
    <row r="2147" spans="2:2" x14ac:dyDescent="0.3">
      <c r="B2147" s="291"/>
    </row>
    <row r="2148" spans="2:2" x14ac:dyDescent="0.3">
      <c r="B2148" s="291"/>
    </row>
    <row r="2149" spans="2:2" x14ac:dyDescent="0.3">
      <c r="B2149" s="291"/>
    </row>
    <row r="2150" spans="2:2" x14ac:dyDescent="0.3">
      <c r="B2150" s="291"/>
    </row>
    <row r="2151" spans="2:2" x14ac:dyDescent="0.3">
      <c r="B2151" s="291"/>
    </row>
    <row r="2152" spans="2:2" x14ac:dyDescent="0.3">
      <c r="B2152" s="291"/>
    </row>
    <row r="2153" spans="2:2" x14ac:dyDescent="0.3">
      <c r="B2153" s="291"/>
    </row>
    <row r="2154" spans="2:2" x14ac:dyDescent="0.3">
      <c r="B2154" s="291"/>
    </row>
    <row r="2155" spans="2:2" x14ac:dyDescent="0.3">
      <c r="B2155" s="291"/>
    </row>
    <row r="2156" spans="2:2" x14ac:dyDescent="0.3">
      <c r="B2156" s="291"/>
    </row>
    <row r="2157" spans="2:2" x14ac:dyDescent="0.3">
      <c r="B2157" s="291"/>
    </row>
    <row r="2158" spans="2:2" x14ac:dyDescent="0.3">
      <c r="B2158" s="291"/>
    </row>
    <row r="2159" spans="2:2" x14ac:dyDescent="0.3">
      <c r="B2159" s="291"/>
    </row>
    <row r="2160" spans="2:2" x14ac:dyDescent="0.3">
      <c r="B2160" s="291"/>
    </row>
    <row r="2161" spans="2:2" x14ac:dyDescent="0.3">
      <c r="B2161" s="291"/>
    </row>
    <row r="2162" spans="2:2" x14ac:dyDescent="0.3">
      <c r="B2162" s="291"/>
    </row>
    <row r="2163" spans="2:2" x14ac:dyDescent="0.3">
      <c r="B2163" s="291"/>
    </row>
    <row r="2164" spans="2:2" x14ac:dyDescent="0.3">
      <c r="B2164" s="291"/>
    </row>
    <row r="2165" spans="2:2" x14ac:dyDescent="0.3">
      <c r="B2165" s="291"/>
    </row>
    <row r="2166" spans="2:2" x14ac:dyDescent="0.3">
      <c r="B2166" s="291"/>
    </row>
    <row r="2167" spans="2:2" x14ac:dyDescent="0.3">
      <c r="B2167" s="291"/>
    </row>
    <row r="2168" spans="2:2" x14ac:dyDescent="0.3">
      <c r="B2168" s="291"/>
    </row>
    <row r="2169" spans="2:2" x14ac:dyDescent="0.3">
      <c r="B2169" s="291"/>
    </row>
    <row r="2170" spans="2:2" x14ac:dyDescent="0.3">
      <c r="B2170" s="291"/>
    </row>
    <row r="2171" spans="2:2" x14ac:dyDescent="0.3">
      <c r="B2171" s="291"/>
    </row>
    <row r="2172" spans="2:2" x14ac:dyDescent="0.3">
      <c r="B2172" s="291"/>
    </row>
    <row r="2173" spans="2:2" x14ac:dyDescent="0.3">
      <c r="B2173" s="291"/>
    </row>
    <row r="2174" spans="2:2" x14ac:dyDescent="0.3">
      <c r="B2174" s="291"/>
    </row>
    <row r="2175" spans="2:2" x14ac:dyDescent="0.3">
      <c r="B2175" s="291"/>
    </row>
    <row r="2176" spans="2:2" x14ac:dyDescent="0.3">
      <c r="B2176" s="291"/>
    </row>
    <row r="2177" spans="2:2" x14ac:dyDescent="0.3">
      <c r="B2177" s="291"/>
    </row>
    <row r="2178" spans="2:2" x14ac:dyDescent="0.3">
      <c r="B2178" s="291"/>
    </row>
    <row r="2179" spans="2:2" x14ac:dyDescent="0.3">
      <c r="B2179" s="291"/>
    </row>
    <row r="2180" spans="2:2" x14ac:dyDescent="0.3">
      <c r="B2180" s="291"/>
    </row>
    <row r="2181" spans="2:2" x14ac:dyDescent="0.3">
      <c r="B2181" s="291"/>
    </row>
    <row r="2182" spans="2:2" x14ac:dyDescent="0.3">
      <c r="B2182" s="291"/>
    </row>
    <row r="2183" spans="2:2" x14ac:dyDescent="0.3">
      <c r="B2183" s="291"/>
    </row>
    <row r="2184" spans="2:2" x14ac:dyDescent="0.3">
      <c r="B2184" s="291"/>
    </row>
    <row r="2185" spans="2:2" x14ac:dyDescent="0.3">
      <c r="B2185" s="291"/>
    </row>
    <row r="2186" spans="2:2" x14ac:dyDescent="0.3">
      <c r="B2186" s="291"/>
    </row>
    <row r="2187" spans="2:2" x14ac:dyDescent="0.3">
      <c r="B2187" s="291"/>
    </row>
    <row r="2188" spans="2:2" x14ac:dyDescent="0.3">
      <c r="B2188" s="291"/>
    </row>
    <row r="2189" spans="2:2" x14ac:dyDescent="0.3">
      <c r="B2189" s="291"/>
    </row>
    <row r="2190" spans="2:2" x14ac:dyDescent="0.3">
      <c r="B2190" s="291"/>
    </row>
    <row r="2191" spans="2:2" x14ac:dyDescent="0.3">
      <c r="B2191" s="291"/>
    </row>
    <row r="2192" spans="2:2" x14ac:dyDescent="0.3">
      <c r="B2192" s="291"/>
    </row>
    <row r="2193" spans="2:2" x14ac:dyDescent="0.3">
      <c r="B2193" s="291"/>
    </row>
    <row r="2194" spans="2:2" x14ac:dyDescent="0.3">
      <c r="B2194" s="291"/>
    </row>
    <row r="2195" spans="2:2" x14ac:dyDescent="0.3">
      <c r="B2195" s="291"/>
    </row>
    <row r="2196" spans="2:2" x14ac:dyDescent="0.3">
      <c r="B2196" s="291"/>
    </row>
    <row r="2197" spans="2:2" x14ac:dyDescent="0.3">
      <c r="B2197" s="291"/>
    </row>
    <row r="2198" spans="2:2" x14ac:dyDescent="0.3">
      <c r="B2198" s="291"/>
    </row>
    <row r="2199" spans="2:2" x14ac:dyDescent="0.3">
      <c r="B2199" s="291"/>
    </row>
    <row r="2200" spans="2:2" x14ac:dyDescent="0.3">
      <c r="B2200" s="291"/>
    </row>
    <row r="2201" spans="2:2" x14ac:dyDescent="0.3">
      <c r="B2201" s="291"/>
    </row>
    <row r="2202" spans="2:2" x14ac:dyDescent="0.3">
      <c r="B2202" s="291"/>
    </row>
    <row r="2203" spans="2:2" x14ac:dyDescent="0.3">
      <c r="B2203" s="291"/>
    </row>
    <row r="2204" spans="2:2" x14ac:dyDescent="0.3">
      <c r="B2204" s="291"/>
    </row>
    <row r="2205" spans="2:2" x14ac:dyDescent="0.3">
      <c r="B2205" s="291"/>
    </row>
    <row r="2206" spans="2:2" x14ac:dyDescent="0.3">
      <c r="B2206" s="291"/>
    </row>
    <row r="2207" spans="2:2" x14ac:dyDescent="0.3">
      <c r="B2207" s="291"/>
    </row>
    <row r="2208" spans="2:2" x14ac:dyDescent="0.3">
      <c r="B2208" s="291"/>
    </row>
    <row r="2209" spans="2:2" x14ac:dyDescent="0.3">
      <c r="B2209" s="291"/>
    </row>
    <row r="2210" spans="2:2" x14ac:dyDescent="0.3">
      <c r="B2210" s="291"/>
    </row>
    <row r="2211" spans="2:2" x14ac:dyDescent="0.3">
      <c r="B2211" s="291"/>
    </row>
    <row r="2212" spans="2:2" x14ac:dyDescent="0.3">
      <c r="B2212" s="291"/>
    </row>
    <row r="2213" spans="2:2" x14ac:dyDescent="0.3">
      <c r="B2213" s="291"/>
    </row>
    <row r="2214" spans="2:2" x14ac:dyDescent="0.3">
      <c r="B2214" s="291"/>
    </row>
    <row r="2215" spans="2:2" x14ac:dyDescent="0.3">
      <c r="B2215" s="291"/>
    </row>
    <row r="2216" spans="2:2" x14ac:dyDescent="0.3">
      <c r="B2216" s="291"/>
    </row>
    <row r="2217" spans="2:2" x14ac:dyDescent="0.3">
      <c r="B2217" s="291"/>
    </row>
    <row r="2218" spans="2:2" x14ac:dyDescent="0.3">
      <c r="B2218" s="291"/>
    </row>
    <row r="2219" spans="2:2" x14ac:dyDescent="0.3">
      <c r="B2219" s="291"/>
    </row>
    <row r="2220" spans="2:2" x14ac:dyDescent="0.3">
      <c r="B2220" s="291"/>
    </row>
    <row r="2221" spans="2:2" x14ac:dyDescent="0.3">
      <c r="B2221" s="291"/>
    </row>
    <row r="2222" spans="2:2" x14ac:dyDescent="0.3">
      <c r="B2222" s="291"/>
    </row>
    <row r="2223" spans="2:2" x14ac:dyDescent="0.3">
      <c r="B2223" s="291"/>
    </row>
    <row r="2224" spans="2:2" x14ac:dyDescent="0.3">
      <c r="B2224" s="291"/>
    </row>
    <row r="2225" spans="2:2" x14ac:dyDescent="0.3">
      <c r="B2225" s="291"/>
    </row>
    <row r="2226" spans="2:2" x14ac:dyDescent="0.3">
      <c r="B2226" s="291"/>
    </row>
    <row r="2227" spans="2:2" x14ac:dyDescent="0.3">
      <c r="B2227" s="291"/>
    </row>
    <row r="2228" spans="2:2" x14ac:dyDescent="0.3">
      <c r="B2228" s="291"/>
    </row>
    <row r="2229" spans="2:2" x14ac:dyDescent="0.3">
      <c r="B2229" s="291"/>
    </row>
    <row r="2230" spans="2:2" x14ac:dyDescent="0.3">
      <c r="B2230" s="291"/>
    </row>
    <row r="2231" spans="2:2" x14ac:dyDescent="0.3">
      <c r="B2231" s="291"/>
    </row>
    <row r="2232" spans="2:2" x14ac:dyDescent="0.3">
      <c r="B2232" s="291"/>
    </row>
    <row r="2233" spans="2:2" x14ac:dyDescent="0.3">
      <c r="B2233" s="291"/>
    </row>
    <row r="2234" spans="2:2" x14ac:dyDescent="0.3">
      <c r="B2234" s="291"/>
    </row>
    <row r="2235" spans="2:2" x14ac:dyDescent="0.3">
      <c r="B2235" s="291"/>
    </row>
    <row r="2236" spans="2:2" x14ac:dyDescent="0.3">
      <c r="B2236" s="291"/>
    </row>
    <row r="2237" spans="2:2" x14ac:dyDescent="0.3">
      <c r="B2237" s="291"/>
    </row>
    <row r="2238" spans="2:2" x14ac:dyDescent="0.3">
      <c r="B2238" s="291"/>
    </row>
    <row r="2239" spans="2:2" x14ac:dyDescent="0.3">
      <c r="B2239" s="291"/>
    </row>
    <row r="2240" spans="2:2" x14ac:dyDescent="0.3">
      <c r="B2240" s="291"/>
    </row>
    <row r="2241" spans="2:2" x14ac:dyDescent="0.3">
      <c r="B2241" s="291"/>
    </row>
    <row r="2242" spans="2:2" x14ac:dyDescent="0.3">
      <c r="B2242" s="291"/>
    </row>
    <row r="2243" spans="2:2" x14ac:dyDescent="0.3">
      <c r="B2243" s="291"/>
    </row>
    <row r="2244" spans="2:2" x14ac:dyDescent="0.3">
      <c r="B2244" s="291"/>
    </row>
    <row r="2245" spans="2:2" x14ac:dyDescent="0.3">
      <c r="B2245" s="291"/>
    </row>
    <row r="2246" spans="2:2" x14ac:dyDescent="0.3">
      <c r="B2246" s="291"/>
    </row>
    <row r="2247" spans="2:2" x14ac:dyDescent="0.3">
      <c r="B2247" s="291"/>
    </row>
    <row r="2248" spans="2:2" x14ac:dyDescent="0.3">
      <c r="B2248" s="291"/>
    </row>
    <row r="2249" spans="2:2" x14ac:dyDescent="0.3">
      <c r="B2249" s="291"/>
    </row>
    <row r="2250" spans="2:2" x14ac:dyDescent="0.3">
      <c r="B2250" s="291"/>
    </row>
    <row r="2251" spans="2:2" x14ac:dyDescent="0.3">
      <c r="B2251" s="291"/>
    </row>
    <row r="2252" spans="2:2" x14ac:dyDescent="0.3">
      <c r="B2252" s="291"/>
    </row>
    <row r="2253" spans="2:2" x14ac:dyDescent="0.3">
      <c r="B2253" s="291"/>
    </row>
    <row r="2254" spans="2:2" x14ac:dyDescent="0.3">
      <c r="B2254" s="291"/>
    </row>
    <row r="2255" spans="2:2" x14ac:dyDescent="0.3">
      <c r="B2255" s="291"/>
    </row>
    <row r="2256" spans="2:2" x14ac:dyDescent="0.3">
      <c r="B2256" s="291"/>
    </row>
    <row r="2257" spans="2:2" x14ac:dyDescent="0.3">
      <c r="B2257" s="291"/>
    </row>
    <row r="2258" spans="2:2" x14ac:dyDescent="0.3">
      <c r="B2258" s="291"/>
    </row>
    <row r="2259" spans="2:2" x14ac:dyDescent="0.3">
      <c r="B2259" s="291"/>
    </row>
    <row r="2260" spans="2:2" x14ac:dyDescent="0.3">
      <c r="B2260" s="291"/>
    </row>
    <row r="2261" spans="2:2" x14ac:dyDescent="0.3">
      <c r="B2261" s="291"/>
    </row>
    <row r="2262" spans="2:2" x14ac:dyDescent="0.3">
      <c r="B2262" s="291"/>
    </row>
    <row r="2263" spans="2:2" x14ac:dyDescent="0.3">
      <c r="B2263" s="291"/>
    </row>
    <row r="2264" spans="2:2" x14ac:dyDescent="0.3">
      <c r="B2264" s="291"/>
    </row>
    <row r="2265" spans="2:2" x14ac:dyDescent="0.3">
      <c r="B2265" s="291"/>
    </row>
    <row r="2266" spans="2:2" x14ac:dyDescent="0.3">
      <c r="B2266" s="291"/>
    </row>
    <row r="2267" spans="2:2" x14ac:dyDescent="0.3">
      <c r="B2267" s="291"/>
    </row>
    <row r="2268" spans="2:2" x14ac:dyDescent="0.3">
      <c r="B2268" s="291"/>
    </row>
    <row r="2269" spans="2:2" x14ac:dyDescent="0.3">
      <c r="B2269" s="291"/>
    </row>
    <row r="2270" spans="2:2" x14ac:dyDescent="0.3">
      <c r="B2270" s="291"/>
    </row>
    <row r="2271" spans="2:2" x14ac:dyDescent="0.3">
      <c r="B2271" s="291"/>
    </row>
    <row r="2272" spans="2:2" x14ac:dyDescent="0.3">
      <c r="B2272" s="291"/>
    </row>
    <row r="2273" spans="2:2" x14ac:dyDescent="0.3">
      <c r="B2273" s="291"/>
    </row>
    <row r="2274" spans="2:2" x14ac:dyDescent="0.3">
      <c r="B2274" s="291"/>
    </row>
    <row r="2275" spans="2:2" x14ac:dyDescent="0.3">
      <c r="B2275" s="291"/>
    </row>
    <row r="2276" spans="2:2" x14ac:dyDescent="0.3">
      <c r="B2276" s="291"/>
    </row>
    <row r="2277" spans="2:2" x14ac:dyDescent="0.3">
      <c r="B2277" s="291"/>
    </row>
    <row r="2278" spans="2:2" x14ac:dyDescent="0.3">
      <c r="B2278" s="291"/>
    </row>
    <row r="2279" spans="2:2" x14ac:dyDescent="0.3">
      <c r="B2279" s="291"/>
    </row>
    <row r="2280" spans="2:2" x14ac:dyDescent="0.3">
      <c r="B2280" s="291"/>
    </row>
    <row r="2281" spans="2:2" x14ac:dyDescent="0.3">
      <c r="B2281" s="291"/>
    </row>
    <row r="2282" spans="2:2" x14ac:dyDescent="0.3">
      <c r="B2282" s="291"/>
    </row>
    <row r="2283" spans="2:2" x14ac:dyDescent="0.3">
      <c r="B2283" s="291"/>
    </row>
    <row r="2284" spans="2:2" x14ac:dyDescent="0.3">
      <c r="B2284" s="291"/>
    </row>
    <row r="2285" spans="2:2" x14ac:dyDescent="0.3">
      <c r="B2285" s="291"/>
    </row>
    <row r="2286" spans="2:2" x14ac:dyDescent="0.3">
      <c r="B2286" s="291"/>
    </row>
    <row r="2287" spans="2:2" x14ac:dyDescent="0.3">
      <c r="B2287" s="291"/>
    </row>
    <row r="2288" spans="2:2" x14ac:dyDescent="0.3">
      <c r="B2288" s="291"/>
    </row>
    <row r="2289" spans="2:2" x14ac:dyDescent="0.3">
      <c r="B2289" s="291"/>
    </row>
    <row r="2290" spans="2:2" x14ac:dyDescent="0.3">
      <c r="B2290" s="291"/>
    </row>
    <row r="2291" spans="2:2" x14ac:dyDescent="0.3">
      <c r="B2291" s="291"/>
    </row>
    <row r="2292" spans="2:2" x14ac:dyDescent="0.3">
      <c r="B2292" s="291"/>
    </row>
    <row r="2293" spans="2:2" x14ac:dyDescent="0.3">
      <c r="B2293" s="291"/>
    </row>
    <row r="2294" spans="2:2" x14ac:dyDescent="0.3">
      <c r="B2294" s="291"/>
    </row>
    <row r="2295" spans="2:2" x14ac:dyDescent="0.3">
      <c r="B2295" s="291"/>
    </row>
    <row r="2296" spans="2:2" x14ac:dyDescent="0.3">
      <c r="B2296" s="291"/>
    </row>
    <row r="2297" spans="2:2" x14ac:dyDescent="0.3">
      <c r="B2297" s="291"/>
    </row>
    <row r="2298" spans="2:2" x14ac:dyDescent="0.3">
      <c r="B2298" s="291"/>
    </row>
    <row r="2299" spans="2:2" x14ac:dyDescent="0.3">
      <c r="B2299" s="291"/>
    </row>
    <row r="2300" spans="2:2" x14ac:dyDescent="0.3">
      <c r="B2300" s="291"/>
    </row>
    <row r="2301" spans="2:2" x14ac:dyDescent="0.3">
      <c r="B2301" s="291"/>
    </row>
    <row r="2302" spans="2:2" x14ac:dyDescent="0.3">
      <c r="B2302" s="291"/>
    </row>
    <row r="2303" spans="2:2" x14ac:dyDescent="0.3">
      <c r="B2303" s="291"/>
    </row>
    <row r="2304" spans="2:2" x14ac:dyDescent="0.3">
      <c r="B2304" s="291"/>
    </row>
    <row r="2305" spans="2:2" x14ac:dyDescent="0.3">
      <c r="B2305" s="291"/>
    </row>
    <row r="2306" spans="2:2" x14ac:dyDescent="0.3">
      <c r="B2306" s="291"/>
    </row>
    <row r="2307" spans="2:2" x14ac:dyDescent="0.3">
      <c r="B2307" s="291"/>
    </row>
    <row r="2308" spans="2:2" x14ac:dyDescent="0.3">
      <c r="B2308" s="291"/>
    </row>
    <row r="2309" spans="2:2" x14ac:dyDescent="0.3">
      <c r="B2309" s="291"/>
    </row>
    <row r="2310" spans="2:2" x14ac:dyDescent="0.3">
      <c r="B2310" s="291"/>
    </row>
    <row r="2311" spans="2:2" x14ac:dyDescent="0.3">
      <c r="B2311" s="291"/>
    </row>
    <row r="2312" spans="2:2" x14ac:dyDescent="0.3">
      <c r="B2312" s="291"/>
    </row>
    <row r="2313" spans="2:2" x14ac:dyDescent="0.3">
      <c r="B2313" s="291"/>
    </row>
    <row r="2314" spans="2:2" x14ac:dyDescent="0.3">
      <c r="B2314" s="291"/>
    </row>
    <row r="2315" spans="2:2" x14ac:dyDescent="0.3">
      <c r="B2315" s="291"/>
    </row>
    <row r="2316" spans="2:2" x14ac:dyDescent="0.3">
      <c r="B2316" s="291"/>
    </row>
    <row r="2317" spans="2:2" x14ac:dyDescent="0.3">
      <c r="B2317" s="291"/>
    </row>
    <row r="2318" spans="2:2" x14ac:dyDescent="0.3">
      <c r="B2318" s="291"/>
    </row>
    <row r="2319" spans="2:2" x14ac:dyDescent="0.3">
      <c r="B2319" s="291"/>
    </row>
    <row r="2320" spans="2:2" x14ac:dyDescent="0.3">
      <c r="B2320" s="291"/>
    </row>
    <row r="2321" spans="2:2" x14ac:dyDescent="0.3">
      <c r="B2321" s="291"/>
    </row>
    <row r="2322" spans="2:2" x14ac:dyDescent="0.3">
      <c r="B2322" s="291"/>
    </row>
    <row r="2323" spans="2:2" x14ac:dyDescent="0.3">
      <c r="B2323" s="291"/>
    </row>
    <row r="2324" spans="2:2" x14ac:dyDescent="0.3">
      <c r="B2324" s="291"/>
    </row>
    <row r="2325" spans="2:2" x14ac:dyDescent="0.3">
      <c r="B2325" s="291"/>
    </row>
    <row r="2326" spans="2:2" x14ac:dyDescent="0.3">
      <c r="B2326" s="291"/>
    </row>
    <row r="2327" spans="2:2" x14ac:dyDescent="0.3">
      <c r="B2327" s="291"/>
    </row>
    <row r="2328" spans="2:2" x14ac:dyDescent="0.3">
      <c r="B2328" s="291"/>
    </row>
    <row r="2329" spans="2:2" x14ac:dyDescent="0.3">
      <c r="B2329" s="291"/>
    </row>
    <row r="2330" spans="2:2" x14ac:dyDescent="0.3">
      <c r="B2330" s="291"/>
    </row>
    <row r="2331" spans="2:2" x14ac:dyDescent="0.3">
      <c r="B2331" s="291"/>
    </row>
    <row r="2332" spans="2:2" x14ac:dyDescent="0.3">
      <c r="B2332" s="291"/>
    </row>
    <row r="2333" spans="2:2" x14ac:dyDescent="0.3">
      <c r="B2333" s="291"/>
    </row>
    <row r="2334" spans="2:2" x14ac:dyDescent="0.3">
      <c r="B2334" s="291"/>
    </row>
    <row r="2335" spans="2:2" x14ac:dyDescent="0.3">
      <c r="B2335" s="291"/>
    </row>
    <row r="2336" spans="2:2" x14ac:dyDescent="0.3">
      <c r="B2336" s="291"/>
    </row>
    <row r="2337" spans="2:2" x14ac:dyDescent="0.3">
      <c r="B2337" s="291"/>
    </row>
    <row r="2338" spans="2:2" x14ac:dyDescent="0.3">
      <c r="B2338" s="291"/>
    </row>
    <row r="2339" spans="2:2" x14ac:dyDescent="0.3">
      <c r="B2339" s="291"/>
    </row>
    <row r="2340" spans="2:2" x14ac:dyDescent="0.3">
      <c r="B2340" s="291"/>
    </row>
    <row r="2341" spans="2:2" x14ac:dyDescent="0.3">
      <c r="B2341" s="291"/>
    </row>
    <row r="2342" spans="2:2" x14ac:dyDescent="0.3">
      <c r="B2342" s="291"/>
    </row>
    <row r="2343" spans="2:2" x14ac:dyDescent="0.3">
      <c r="B2343" s="291"/>
    </row>
    <row r="2344" spans="2:2" x14ac:dyDescent="0.3">
      <c r="B2344" s="291"/>
    </row>
    <row r="2345" spans="2:2" x14ac:dyDescent="0.3">
      <c r="B2345" s="291"/>
    </row>
    <row r="2346" spans="2:2" x14ac:dyDescent="0.3">
      <c r="B2346" s="291"/>
    </row>
    <row r="2347" spans="2:2" x14ac:dyDescent="0.3">
      <c r="B2347" s="291"/>
    </row>
    <row r="2348" spans="2:2" x14ac:dyDescent="0.3">
      <c r="B2348" s="291"/>
    </row>
    <row r="2349" spans="2:2" x14ac:dyDescent="0.3">
      <c r="B2349" s="291"/>
    </row>
    <row r="2350" spans="2:2" x14ac:dyDescent="0.3">
      <c r="B2350" s="291"/>
    </row>
    <row r="2351" spans="2:2" x14ac:dyDescent="0.3">
      <c r="B2351" s="291"/>
    </row>
    <row r="2352" spans="2:2" x14ac:dyDescent="0.3">
      <c r="B2352" s="291"/>
    </row>
    <row r="2353" spans="2:2" x14ac:dyDescent="0.3">
      <c r="B2353" s="291"/>
    </row>
    <row r="2354" spans="2:2" x14ac:dyDescent="0.3">
      <c r="B2354" s="291"/>
    </row>
    <row r="2355" spans="2:2" x14ac:dyDescent="0.3">
      <c r="B2355" s="291"/>
    </row>
    <row r="2356" spans="2:2" x14ac:dyDescent="0.3">
      <c r="B2356" s="291"/>
    </row>
    <row r="2357" spans="2:2" x14ac:dyDescent="0.3">
      <c r="B2357" s="291"/>
    </row>
    <row r="2358" spans="2:2" x14ac:dyDescent="0.3">
      <c r="B2358" s="291"/>
    </row>
    <row r="2359" spans="2:2" x14ac:dyDescent="0.3">
      <c r="B2359" s="291"/>
    </row>
    <row r="2360" spans="2:2" x14ac:dyDescent="0.3">
      <c r="B2360" s="291"/>
    </row>
    <row r="2361" spans="2:2" x14ac:dyDescent="0.3">
      <c r="B2361" s="291"/>
    </row>
    <row r="2362" spans="2:2" x14ac:dyDescent="0.3">
      <c r="B2362" s="291"/>
    </row>
    <row r="2363" spans="2:2" x14ac:dyDescent="0.3">
      <c r="B2363" s="291"/>
    </row>
    <row r="2364" spans="2:2" x14ac:dyDescent="0.3">
      <c r="B2364" s="291"/>
    </row>
    <row r="2365" spans="2:2" x14ac:dyDescent="0.3">
      <c r="B2365" s="291"/>
    </row>
    <row r="2366" spans="2:2" x14ac:dyDescent="0.3">
      <c r="B2366" s="291"/>
    </row>
    <row r="2367" spans="2:2" x14ac:dyDescent="0.3">
      <c r="B2367" s="291"/>
    </row>
    <row r="2368" spans="2:2" x14ac:dyDescent="0.3">
      <c r="B2368" s="291"/>
    </row>
    <row r="2369" spans="2:2" x14ac:dyDescent="0.3">
      <c r="B2369" s="291"/>
    </row>
    <row r="2370" spans="2:2" x14ac:dyDescent="0.3">
      <c r="B2370" s="291"/>
    </row>
    <row r="2371" spans="2:2" x14ac:dyDescent="0.3">
      <c r="B2371" s="291"/>
    </row>
    <row r="2372" spans="2:2" x14ac:dyDescent="0.3">
      <c r="B2372" s="291"/>
    </row>
    <row r="2373" spans="2:2" x14ac:dyDescent="0.3">
      <c r="B2373" s="291"/>
    </row>
    <row r="2374" spans="2:2" x14ac:dyDescent="0.3">
      <c r="B2374" s="291"/>
    </row>
    <row r="2375" spans="2:2" x14ac:dyDescent="0.3">
      <c r="B2375" s="291"/>
    </row>
    <row r="2376" spans="2:2" x14ac:dyDescent="0.3">
      <c r="B2376" s="291"/>
    </row>
    <row r="2377" spans="2:2" x14ac:dyDescent="0.3">
      <c r="B2377" s="291"/>
    </row>
    <row r="2378" spans="2:2" x14ac:dyDescent="0.3">
      <c r="B2378" s="291"/>
    </row>
    <row r="2379" spans="2:2" x14ac:dyDescent="0.3">
      <c r="B2379" s="291"/>
    </row>
    <row r="2380" spans="2:2" x14ac:dyDescent="0.3">
      <c r="B2380" s="291"/>
    </row>
    <row r="2381" spans="2:2" x14ac:dyDescent="0.3">
      <c r="B2381" s="291"/>
    </row>
    <row r="2382" spans="2:2" x14ac:dyDescent="0.3">
      <c r="B2382" s="291"/>
    </row>
    <row r="2383" spans="2:2" x14ac:dyDescent="0.3">
      <c r="B2383" s="291"/>
    </row>
    <row r="2384" spans="2:2" x14ac:dyDescent="0.3">
      <c r="B2384" s="291"/>
    </row>
    <row r="2385" spans="2:2" x14ac:dyDescent="0.3">
      <c r="B2385" s="291"/>
    </row>
    <row r="2386" spans="2:2" x14ac:dyDescent="0.3">
      <c r="B2386" s="291"/>
    </row>
    <row r="2387" spans="2:2" x14ac:dyDescent="0.3">
      <c r="B2387" s="291"/>
    </row>
    <row r="2388" spans="2:2" x14ac:dyDescent="0.3">
      <c r="B2388" s="291"/>
    </row>
    <row r="2389" spans="2:2" x14ac:dyDescent="0.3">
      <c r="B2389" s="291"/>
    </row>
    <row r="2390" spans="2:2" x14ac:dyDescent="0.3">
      <c r="B2390" s="291"/>
    </row>
    <row r="2391" spans="2:2" x14ac:dyDescent="0.3">
      <c r="B2391" s="291"/>
    </row>
    <row r="2392" spans="2:2" x14ac:dyDescent="0.3">
      <c r="B2392" s="291"/>
    </row>
    <row r="2393" spans="2:2" x14ac:dyDescent="0.3">
      <c r="B2393" s="291"/>
    </row>
    <row r="2394" spans="2:2" x14ac:dyDescent="0.3">
      <c r="B2394" s="291"/>
    </row>
    <row r="2395" spans="2:2" x14ac:dyDescent="0.3">
      <c r="B2395" s="291"/>
    </row>
    <row r="2396" spans="2:2" x14ac:dyDescent="0.3">
      <c r="B2396" s="291"/>
    </row>
    <row r="2397" spans="2:2" x14ac:dyDescent="0.3">
      <c r="B2397" s="291"/>
    </row>
    <row r="2398" spans="2:2" x14ac:dyDescent="0.3">
      <c r="B2398" s="291"/>
    </row>
    <row r="2399" spans="2:2" x14ac:dyDescent="0.3">
      <c r="B2399" s="291"/>
    </row>
    <row r="2400" spans="2:2" x14ac:dyDescent="0.3">
      <c r="B2400" s="291"/>
    </row>
    <row r="2401" spans="2:2" x14ac:dyDescent="0.3">
      <c r="B2401" s="291"/>
    </row>
    <row r="2402" spans="2:2" x14ac:dyDescent="0.3">
      <c r="B2402" s="291"/>
    </row>
    <row r="2403" spans="2:2" x14ac:dyDescent="0.3">
      <c r="B2403" s="291"/>
    </row>
    <row r="2404" spans="2:2" x14ac:dyDescent="0.3">
      <c r="B2404" s="291"/>
    </row>
    <row r="2405" spans="2:2" x14ac:dyDescent="0.3">
      <c r="B2405" s="291"/>
    </row>
    <row r="2406" spans="2:2" x14ac:dyDescent="0.3">
      <c r="B2406" s="291"/>
    </row>
    <row r="2407" spans="2:2" x14ac:dyDescent="0.3">
      <c r="B2407" s="291"/>
    </row>
    <row r="2408" spans="2:2" x14ac:dyDescent="0.3">
      <c r="B2408" s="291"/>
    </row>
    <row r="2409" spans="2:2" x14ac:dyDescent="0.3">
      <c r="B2409" s="291"/>
    </row>
    <row r="2410" spans="2:2" x14ac:dyDescent="0.3">
      <c r="B2410" s="291"/>
    </row>
    <row r="2411" spans="2:2" x14ac:dyDescent="0.3">
      <c r="B2411" s="291"/>
    </row>
    <row r="2412" spans="2:2" x14ac:dyDescent="0.3">
      <c r="B2412" s="291"/>
    </row>
    <row r="2413" spans="2:2" x14ac:dyDescent="0.3">
      <c r="B2413" s="291"/>
    </row>
    <row r="2414" spans="2:2" x14ac:dyDescent="0.3">
      <c r="B2414" s="291"/>
    </row>
    <row r="2415" spans="2:2" x14ac:dyDescent="0.3">
      <c r="B2415" s="291"/>
    </row>
    <row r="2416" spans="2:2" x14ac:dyDescent="0.3">
      <c r="B2416" s="291"/>
    </row>
    <row r="2417" spans="2:2" x14ac:dyDescent="0.3">
      <c r="B2417" s="291"/>
    </row>
    <row r="2418" spans="2:2" x14ac:dyDescent="0.3">
      <c r="B2418" s="291"/>
    </row>
    <row r="2419" spans="2:2" x14ac:dyDescent="0.3">
      <c r="B2419" s="291"/>
    </row>
    <row r="2420" spans="2:2" x14ac:dyDescent="0.3">
      <c r="B2420" s="291"/>
    </row>
    <row r="2421" spans="2:2" x14ac:dyDescent="0.3">
      <c r="B2421" s="291"/>
    </row>
    <row r="2422" spans="2:2" x14ac:dyDescent="0.3">
      <c r="B2422" s="291"/>
    </row>
    <row r="2423" spans="2:2" x14ac:dyDescent="0.3">
      <c r="B2423" s="291"/>
    </row>
    <row r="2424" spans="2:2" x14ac:dyDescent="0.3">
      <c r="B2424" s="291"/>
    </row>
    <row r="2425" spans="2:2" x14ac:dyDescent="0.3">
      <c r="B2425" s="291"/>
    </row>
    <row r="2426" spans="2:2" x14ac:dyDescent="0.3">
      <c r="B2426" s="291"/>
    </row>
    <row r="2427" spans="2:2" x14ac:dyDescent="0.3">
      <c r="B2427" s="291"/>
    </row>
    <row r="2428" spans="2:2" x14ac:dyDescent="0.3">
      <c r="B2428" s="291"/>
    </row>
    <row r="2429" spans="2:2" x14ac:dyDescent="0.3">
      <c r="B2429" s="291"/>
    </row>
    <row r="2430" spans="2:2" x14ac:dyDescent="0.3">
      <c r="B2430" s="291"/>
    </row>
    <row r="2431" spans="2:2" x14ac:dyDescent="0.3">
      <c r="B2431" s="291"/>
    </row>
    <row r="2432" spans="2:2" x14ac:dyDescent="0.3">
      <c r="B2432" s="291"/>
    </row>
    <row r="2433" spans="2:2" x14ac:dyDescent="0.3">
      <c r="B2433" s="291"/>
    </row>
    <row r="2434" spans="2:2" x14ac:dyDescent="0.3">
      <c r="B2434" s="291"/>
    </row>
    <row r="2435" spans="2:2" x14ac:dyDescent="0.3">
      <c r="B2435" s="291"/>
    </row>
    <row r="2436" spans="2:2" x14ac:dyDescent="0.3">
      <c r="B2436" s="291"/>
    </row>
    <row r="2437" spans="2:2" x14ac:dyDescent="0.3">
      <c r="B2437" s="291"/>
    </row>
    <row r="2438" spans="2:2" x14ac:dyDescent="0.3">
      <c r="B2438" s="291"/>
    </row>
    <row r="2439" spans="2:2" x14ac:dyDescent="0.3">
      <c r="B2439" s="291"/>
    </row>
    <row r="2440" spans="2:2" x14ac:dyDescent="0.3">
      <c r="B2440" s="291"/>
    </row>
    <row r="2441" spans="2:2" x14ac:dyDescent="0.3">
      <c r="B2441" s="291"/>
    </row>
    <row r="2442" spans="2:2" x14ac:dyDescent="0.3">
      <c r="B2442" s="291"/>
    </row>
    <row r="2443" spans="2:2" x14ac:dyDescent="0.3">
      <c r="B2443" s="291"/>
    </row>
    <row r="2444" spans="2:2" x14ac:dyDescent="0.3">
      <c r="B2444" s="291"/>
    </row>
    <row r="2445" spans="2:2" x14ac:dyDescent="0.3">
      <c r="B2445" s="291"/>
    </row>
    <row r="2446" spans="2:2" x14ac:dyDescent="0.3">
      <c r="B2446" s="291"/>
    </row>
    <row r="2447" spans="2:2" x14ac:dyDescent="0.3">
      <c r="B2447" s="291"/>
    </row>
    <row r="2448" spans="2:2" x14ac:dyDescent="0.3">
      <c r="B2448" s="291"/>
    </row>
    <row r="2449" spans="2:2" x14ac:dyDescent="0.3">
      <c r="B2449" s="291"/>
    </row>
    <row r="2450" spans="2:2" x14ac:dyDescent="0.3">
      <c r="B2450" s="291"/>
    </row>
    <row r="2451" spans="2:2" x14ac:dyDescent="0.3">
      <c r="B2451" s="291"/>
    </row>
    <row r="2452" spans="2:2" x14ac:dyDescent="0.3">
      <c r="B2452" s="291"/>
    </row>
    <row r="2453" spans="2:2" x14ac:dyDescent="0.3">
      <c r="B2453" s="291"/>
    </row>
    <row r="2454" spans="2:2" x14ac:dyDescent="0.3">
      <c r="B2454" s="291"/>
    </row>
    <row r="2455" spans="2:2" x14ac:dyDescent="0.3">
      <c r="B2455" s="291"/>
    </row>
    <row r="2456" spans="2:2" x14ac:dyDescent="0.3">
      <c r="B2456" s="291"/>
    </row>
    <row r="2457" spans="2:2" x14ac:dyDescent="0.3">
      <c r="B2457" s="291"/>
    </row>
    <row r="2458" spans="2:2" x14ac:dyDescent="0.3">
      <c r="B2458" s="291"/>
    </row>
    <row r="2459" spans="2:2" x14ac:dyDescent="0.3">
      <c r="B2459" s="291"/>
    </row>
    <row r="2460" spans="2:2" x14ac:dyDescent="0.3">
      <c r="B2460" s="291"/>
    </row>
    <row r="2461" spans="2:2" x14ac:dyDescent="0.3">
      <c r="B2461" s="291"/>
    </row>
    <row r="2462" spans="2:2" x14ac:dyDescent="0.3">
      <c r="B2462" s="291"/>
    </row>
    <row r="2463" spans="2:2" x14ac:dyDescent="0.3">
      <c r="B2463" s="291"/>
    </row>
    <row r="2464" spans="2:2" x14ac:dyDescent="0.3">
      <c r="B2464" s="291"/>
    </row>
    <row r="2465" spans="2:2" x14ac:dyDescent="0.3">
      <c r="B2465" s="291"/>
    </row>
    <row r="2466" spans="2:2" x14ac:dyDescent="0.3">
      <c r="B2466" s="291"/>
    </row>
    <row r="2467" spans="2:2" x14ac:dyDescent="0.3">
      <c r="B2467" s="291"/>
    </row>
    <row r="2468" spans="2:2" x14ac:dyDescent="0.3">
      <c r="B2468" s="291"/>
    </row>
    <row r="2469" spans="2:2" x14ac:dyDescent="0.3">
      <c r="B2469" s="291"/>
    </row>
    <row r="2470" spans="2:2" x14ac:dyDescent="0.3">
      <c r="B2470" s="291"/>
    </row>
    <row r="2471" spans="2:2" x14ac:dyDescent="0.3">
      <c r="B2471" s="291"/>
    </row>
    <row r="2472" spans="2:2" x14ac:dyDescent="0.3">
      <c r="B2472" s="291"/>
    </row>
    <row r="2473" spans="2:2" x14ac:dyDescent="0.3">
      <c r="B2473" s="291"/>
    </row>
    <row r="2474" spans="2:2" x14ac:dyDescent="0.3">
      <c r="B2474" s="291"/>
    </row>
    <row r="2475" spans="2:2" x14ac:dyDescent="0.3">
      <c r="B2475" s="291"/>
    </row>
    <row r="2476" spans="2:2" x14ac:dyDescent="0.3">
      <c r="B2476" s="291"/>
    </row>
    <row r="2477" spans="2:2" x14ac:dyDescent="0.3">
      <c r="B2477" s="291"/>
    </row>
    <row r="2478" spans="2:2" x14ac:dyDescent="0.3">
      <c r="B2478" s="291"/>
    </row>
    <row r="2479" spans="2:2" x14ac:dyDescent="0.3">
      <c r="B2479" s="291"/>
    </row>
    <row r="2480" spans="2:2" x14ac:dyDescent="0.3">
      <c r="B2480" s="291"/>
    </row>
    <row r="2481" spans="2:2" x14ac:dyDescent="0.3">
      <c r="B2481" s="291"/>
    </row>
    <row r="2482" spans="2:2" x14ac:dyDescent="0.3">
      <c r="B2482" s="291"/>
    </row>
    <row r="2483" spans="2:2" x14ac:dyDescent="0.3">
      <c r="B2483" s="291"/>
    </row>
    <row r="2484" spans="2:2" x14ac:dyDescent="0.3">
      <c r="B2484" s="291"/>
    </row>
    <row r="2485" spans="2:2" x14ac:dyDescent="0.3">
      <c r="B2485" s="291"/>
    </row>
    <row r="2486" spans="2:2" x14ac:dyDescent="0.3">
      <c r="B2486" s="291"/>
    </row>
    <row r="2487" spans="2:2" x14ac:dyDescent="0.3">
      <c r="B2487" s="291"/>
    </row>
    <row r="2488" spans="2:2" x14ac:dyDescent="0.3">
      <c r="B2488" s="291"/>
    </row>
    <row r="2489" spans="2:2" x14ac:dyDescent="0.3">
      <c r="B2489" s="291"/>
    </row>
    <row r="2490" spans="2:2" x14ac:dyDescent="0.3">
      <c r="B2490" s="291"/>
    </row>
    <row r="2491" spans="2:2" x14ac:dyDescent="0.3">
      <c r="B2491" s="291"/>
    </row>
    <row r="2492" spans="2:2" x14ac:dyDescent="0.3">
      <c r="B2492" s="291"/>
    </row>
    <row r="2493" spans="2:2" x14ac:dyDescent="0.3">
      <c r="B2493" s="291"/>
    </row>
    <row r="2494" spans="2:2" x14ac:dyDescent="0.3">
      <c r="B2494" s="291"/>
    </row>
    <row r="2495" spans="2:2" x14ac:dyDescent="0.3">
      <c r="B2495" s="291"/>
    </row>
    <row r="2496" spans="2:2" x14ac:dyDescent="0.3">
      <c r="B2496" s="291"/>
    </row>
    <row r="2497" spans="2:2" x14ac:dyDescent="0.3">
      <c r="B2497" s="291"/>
    </row>
    <row r="2498" spans="2:2" x14ac:dyDescent="0.3">
      <c r="B2498" s="291"/>
    </row>
    <row r="2499" spans="2:2" x14ac:dyDescent="0.3">
      <c r="B2499" s="291"/>
    </row>
    <row r="2500" spans="2:2" x14ac:dyDescent="0.3">
      <c r="B2500" s="291"/>
    </row>
    <row r="2501" spans="2:2" x14ac:dyDescent="0.3">
      <c r="B2501" s="291"/>
    </row>
    <row r="2502" spans="2:2" x14ac:dyDescent="0.3">
      <c r="B2502" s="291"/>
    </row>
    <row r="2503" spans="2:2" x14ac:dyDescent="0.3">
      <c r="B2503" s="291"/>
    </row>
    <row r="2504" spans="2:2" x14ac:dyDescent="0.3">
      <c r="B2504" s="291"/>
    </row>
    <row r="2505" spans="2:2" x14ac:dyDescent="0.3">
      <c r="B2505" s="291"/>
    </row>
    <row r="2506" spans="2:2" x14ac:dyDescent="0.3">
      <c r="B2506" s="291"/>
    </row>
    <row r="2507" spans="2:2" x14ac:dyDescent="0.3">
      <c r="B2507" s="291"/>
    </row>
    <row r="2508" spans="2:2" x14ac:dyDescent="0.3">
      <c r="B2508" s="291"/>
    </row>
    <row r="2509" spans="2:2" x14ac:dyDescent="0.3">
      <c r="B2509" s="291"/>
    </row>
    <row r="2510" spans="2:2" x14ac:dyDescent="0.3">
      <c r="B2510" s="291"/>
    </row>
    <row r="2511" spans="2:2" x14ac:dyDescent="0.3">
      <c r="B2511" s="291"/>
    </row>
    <row r="2512" spans="2:2" x14ac:dyDescent="0.3">
      <c r="B2512" s="291"/>
    </row>
    <row r="2513" spans="2:2" x14ac:dyDescent="0.3">
      <c r="B2513" s="291"/>
    </row>
    <row r="2514" spans="2:2" x14ac:dyDescent="0.3">
      <c r="B2514" s="291"/>
    </row>
    <row r="2515" spans="2:2" x14ac:dyDescent="0.3">
      <c r="B2515" s="291"/>
    </row>
    <row r="2516" spans="2:2" x14ac:dyDescent="0.3">
      <c r="B2516" s="291"/>
    </row>
    <row r="2517" spans="2:2" x14ac:dyDescent="0.3">
      <c r="B2517" s="291"/>
    </row>
    <row r="2518" spans="2:2" x14ac:dyDescent="0.3">
      <c r="B2518" s="291"/>
    </row>
    <row r="2519" spans="2:2" x14ac:dyDescent="0.3">
      <c r="B2519" s="291"/>
    </row>
    <row r="2520" spans="2:2" x14ac:dyDescent="0.3">
      <c r="B2520" s="291"/>
    </row>
    <row r="2521" spans="2:2" x14ac:dyDescent="0.3">
      <c r="B2521" s="291"/>
    </row>
    <row r="2522" spans="2:2" x14ac:dyDescent="0.3">
      <c r="B2522" s="291"/>
    </row>
    <row r="2523" spans="2:2" x14ac:dyDescent="0.3">
      <c r="B2523" s="291"/>
    </row>
    <row r="2524" spans="2:2" x14ac:dyDescent="0.3">
      <c r="B2524" s="291"/>
    </row>
    <row r="2525" spans="2:2" x14ac:dyDescent="0.3">
      <c r="B2525" s="291"/>
    </row>
    <row r="2526" spans="2:2" x14ac:dyDescent="0.3">
      <c r="B2526" s="291"/>
    </row>
    <row r="2527" spans="2:2" x14ac:dyDescent="0.3">
      <c r="B2527" s="291"/>
    </row>
    <row r="2528" spans="2:2" x14ac:dyDescent="0.3">
      <c r="B2528" s="291"/>
    </row>
    <row r="2529" spans="2:2" x14ac:dyDescent="0.3">
      <c r="B2529" s="291"/>
    </row>
    <row r="2530" spans="2:2" x14ac:dyDescent="0.3">
      <c r="B2530" s="291"/>
    </row>
    <row r="2531" spans="2:2" x14ac:dyDescent="0.3">
      <c r="B2531" s="291"/>
    </row>
    <row r="2532" spans="2:2" x14ac:dyDescent="0.3">
      <c r="B2532" s="291"/>
    </row>
    <row r="2533" spans="2:2" x14ac:dyDescent="0.3">
      <c r="B2533" s="291"/>
    </row>
    <row r="2534" spans="2:2" x14ac:dyDescent="0.3">
      <c r="B2534" s="291"/>
    </row>
    <row r="2535" spans="2:2" x14ac:dyDescent="0.3">
      <c r="B2535" s="291"/>
    </row>
    <row r="2536" spans="2:2" x14ac:dyDescent="0.3">
      <c r="B2536" s="291"/>
    </row>
    <row r="2537" spans="2:2" x14ac:dyDescent="0.3">
      <c r="B2537" s="291"/>
    </row>
    <row r="2538" spans="2:2" x14ac:dyDescent="0.3">
      <c r="B2538" s="291"/>
    </row>
    <row r="2539" spans="2:2" x14ac:dyDescent="0.3">
      <c r="B2539" s="291"/>
    </row>
    <row r="2540" spans="2:2" x14ac:dyDescent="0.3">
      <c r="B2540" s="291"/>
    </row>
    <row r="2541" spans="2:2" x14ac:dyDescent="0.3">
      <c r="B2541" s="291"/>
    </row>
    <row r="2542" spans="2:2" x14ac:dyDescent="0.3">
      <c r="B2542" s="291"/>
    </row>
    <row r="2543" spans="2:2" x14ac:dyDescent="0.3">
      <c r="B2543" s="291"/>
    </row>
    <row r="2544" spans="2:2" x14ac:dyDescent="0.3">
      <c r="B2544" s="291"/>
    </row>
    <row r="2545" spans="2:2" x14ac:dyDescent="0.3">
      <c r="B2545" s="291"/>
    </row>
    <row r="2546" spans="2:2" x14ac:dyDescent="0.3">
      <c r="B2546" s="291"/>
    </row>
    <row r="2547" spans="2:2" x14ac:dyDescent="0.3">
      <c r="B2547" s="291"/>
    </row>
    <row r="2548" spans="2:2" x14ac:dyDescent="0.3">
      <c r="B2548" s="291"/>
    </row>
    <row r="2549" spans="2:2" x14ac:dyDescent="0.3">
      <c r="B2549" s="291"/>
    </row>
    <row r="2550" spans="2:2" x14ac:dyDescent="0.3">
      <c r="B2550" s="291"/>
    </row>
    <row r="2551" spans="2:2" x14ac:dyDescent="0.3">
      <c r="B2551" s="291"/>
    </row>
    <row r="2552" spans="2:2" x14ac:dyDescent="0.3">
      <c r="B2552" s="291"/>
    </row>
    <row r="2553" spans="2:2" x14ac:dyDescent="0.3">
      <c r="B2553" s="291"/>
    </row>
    <row r="2554" spans="2:2" x14ac:dyDescent="0.3">
      <c r="B2554" s="291"/>
    </row>
    <row r="2555" spans="2:2" x14ac:dyDescent="0.3">
      <c r="B2555" s="291"/>
    </row>
    <row r="2556" spans="2:2" x14ac:dyDescent="0.3">
      <c r="B2556" s="291"/>
    </row>
    <row r="2557" spans="2:2" x14ac:dyDescent="0.3">
      <c r="B2557" s="291"/>
    </row>
    <row r="2558" spans="2:2" x14ac:dyDescent="0.3">
      <c r="B2558" s="291"/>
    </row>
    <row r="2559" spans="2:2" x14ac:dyDescent="0.3">
      <c r="B2559" s="291"/>
    </row>
    <row r="2560" spans="2:2" x14ac:dyDescent="0.3">
      <c r="B2560" s="291"/>
    </row>
    <row r="2561" spans="2:2" x14ac:dyDescent="0.3">
      <c r="B2561" s="291"/>
    </row>
    <row r="2562" spans="2:2" x14ac:dyDescent="0.3">
      <c r="B2562" s="291"/>
    </row>
    <row r="2563" spans="2:2" x14ac:dyDescent="0.3">
      <c r="B2563" s="291"/>
    </row>
    <row r="2564" spans="2:2" x14ac:dyDescent="0.3">
      <c r="B2564" s="291"/>
    </row>
    <row r="2565" spans="2:2" x14ac:dyDescent="0.3">
      <c r="B2565" s="291"/>
    </row>
    <row r="2566" spans="2:2" x14ac:dyDescent="0.3">
      <c r="B2566" s="291"/>
    </row>
    <row r="2567" spans="2:2" x14ac:dyDescent="0.3">
      <c r="B2567" s="291"/>
    </row>
    <row r="2568" spans="2:2" x14ac:dyDescent="0.3">
      <c r="B2568" s="291"/>
    </row>
    <row r="2569" spans="2:2" x14ac:dyDescent="0.3">
      <c r="B2569" s="291"/>
    </row>
    <row r="2570" spans="2:2" x14ac:dyDescent="0.3">
      <c r="B2570" s="291"/>
    </row>
    <row r="2571" spans="2:2" x14ac:dyDescent="0.3">
      <c r="B2571" s="291"/>
    </row>
    <row r="2572" spans="2:2" x14ac:dyDescent="0.3">
      <c r="B2572" s="291"/>
    </row>
    <row r="2573" spans="2:2" x14ac:dyDescent="0.3">
      <c r="B2573" s="291"/>
    </row>
    <row r="2574" spans="2:2" x14ac:dyDescent="0.3">
      <c r="B2574" s="291"/>
    </row>
    <row r="2575" spans="2:2" x14ac:dyDescent="0.3">
      <c r="B2575" s="291"/>
    </row>
    <row r="2576" spans="2:2" x14ac:dyDescent="0.3">
      <c r="B2576" s="291"/>
    </row>
    <row r="2577" spans="2:2" x14ac:dyDescent="0.3">
      <c r="B2577" s="291"/>
    </row>
    <row r="2578" spans="2:2" x14ac:dyDescent="0.3">
      <c r="B2578" s="291"/>
    </row>
    <row r="2579" spans="2:2" x14ac:dyDescent="0.3">
      <c r="B2579" s="291"/>
    </row>
    <row r="2580" spans="2:2" x14ac:dyDescent="0.3">
      <c r="B2580" s="291"/>
    </row>
    <row r="2581" spans="2:2" x14ac:dyDescent="0.3">
      <c r="B2581" s="291"/>
    </row>
    <row r="2582" spans="2:2" x14ac:dyDescent="0.3">
      <c r="B2582" s="291"/>
    </row>
    <row r="2583" spans="2:2" x14ac:dyDescent="0.3">
      <c r="B2583" s="291"/>
    </row>
    <row r="2584" spans="2:2" x14ac:dyDescent="0.3">
      <c r="B2584" s="291"/>
    </row>
    <row r="2585" spans="2:2" x14ac:dyDescent="0.3">
      <c r="B2585" s="291"/>
    </row>
    <row r="2586" spans="2:2" x14ac:dyDescent="0.3">
      <c r="B2586" s="291"/>
    </row>
    <row r="2587" spans="2:2" x14ac:dyDescent="0.3">
      <c r="B2587" s="291"/>
    </row>
    <row r="2588" spans="2:2" x14ac:dyDescent="0.3">
      <c r="B2588" s="291"/>
    </row>
    <row r="2589" spans="2:2" x14ac:dyDescent="0.3">
      <c r="B2589" s="291"/>
    </row>
    <row r="2590" spans="2:2" x14ac:dyDescent="0.3">
      <c r="B2590" s="291"/>
    </row>
    <row r="2591" spans="2:2" x14ac:dyDescent="0.3">
      <c r="B2591" s="291"/>
    </row>
    <row r="2592" spans="2:2" x14ac:dyDescent="0.3">
      <c r="B2592" s="291"/>
    </row>
    <row r="2593" spans="2:2" x14ac:dyDescent="0.3">
      <c r="B2593" s="291"/>
    </row>
    <row r="2594" spans="2:2" x14ac:dyDescent="0.3">
      <c r="B2594" s="291"/>
    </row>
    <row r="2595" spans="2:2" x14ac:dyDescent="0.3">
      <c r="B2595" s="291"/>
    </row>
    <row r="2596" spans="2:2" x14ac:dyDescent="0.3">
      <c r="B2596" s="291"/>
    </row>
    <row r="2597" spans="2:2" x14ac:dyDescent="0.3">
      <c r="B2597" s="291"/>
    </row>
    <row r="2598" spans="2:2" x14ac:dyDescent="0.3">
      <c r="B2598" s="291"/>
    </row>
    <row r="2599" spans="2:2" x14ac:dyDescent="0.3">
      <c r="B2599" s="291"/>
    </row>
    <row r="2600" spans="2:2" x14ac:dyDescent="0.3">
      <c r="B2600" s="291"/>
    </row>
    <row r="2601" spans="2:2" x14ac:dyDescent="0.3">
      <c r="B2601" s="291"/>
    </row>
    <row r="2602" spans="2:2" x14ac:dyDescent="0.3">
      <c r="B2602" s="291"/>
    </row>
    <row r="2603" spans="2:2" x14ac:dyDescent="0.3">
      <c r="B2603" s="291"/>
    </row>
    <row r="2604" spans="2:2" x14ac:dyDescent="0.3">
      <c r="B2604" s="291"/>
    </row>
    <row r="2605" spans="2:2" x14ac:dyDescent="0.3">
      <c r="B2605" s="291"/>
    </row>
    <row r="2606" spans="2:2" x14ac:dyDescent="0.3">
      <c r="B2606" s="291"/>
    </row>
    <row r="2607" spans="2:2" x14ac:dyDescent="0.3">
      <c r="B2607" s="291"/>
    </row>
    <row r="2608" spans="2:2" x14ac:dyDescent="0.3">
      <c r="B2608" s="291"/>
    </row>
    <row r="2609" spans="2:2" x14ac:dyDescent="0.3">
      <c r="B2609" s="291"/>
    </row>
    <row r="2610" spans="2:2" x14ac:dyDescent="0.3">
      <c r="B2610" s="291"/>
    </row>
    <row r="2611" spans="2:2" x14ac:dyDescent="0.3">
      <c r="B2611" s="291"/>
    </row>
    <row r="2612" spans="2:2" x14ac:dyDescent="0.3">
      <c r="B2612" s="291"/>
    </row>
    <row r="2613" spans="2:2" x14ac:dyDescent="0.3">
      <c r="B2613" s="291"/>
    </row>
    <row r="2614" spans="2:2" x14ac:dyDescent="0.3">
      <c r="B2614" s="291"/>
    </row>
    <row r="2615" spans="2:2" x14ac:dyDescent="0.3">
      <c r="B2615" s="291"/>
    </row>
    <row r="2616" spans="2:2" x14ac:dyDescent="0.3">
      <c r="B2616" s="291"/>
    </row>
    <row r="2617" spans="2:2" x14ac:dyDescent="0.3">
      <c r="B2617" s="291"/>
    </row>
    <row r="2618" spans="2:2" x14ac:dyDescent="0.3">
      <c r="B2618" s="291"/>
    </row>
    <row r="2619" spans="2:2" x14ac:dyDescent="0.3">
      <c r="B2619" s="291"/>
    </row>
    <row r="2620" spans="2:2" x14ac:dyDescent="0.3">
      <c r="B2620" s="291"/>
    </row>
    <row r="2621" spans="2:2" x14ac:dyDescent="0.3">
      <c r="B2621" s="291"/>
    </row>
    <row r="2622" spans="2:2" x14ac:dyDescent="0.3">
      <c r="B2622" s="291"/>
    </row>
    <row r="2623" spans="2:2" x14ac:dyDescent="0.3">
      <c r="B2623" s="291"/>
    </row>
    <row r="2624" spans="2:2" x14ac:dyDescent="0.3">
      <c r="B2624" s="291"/>
    </row>
    <row r="2625" spans="2:2" x14ac:dyDescent="0.3">
      <c r="B2625" s="291"/>
    </row>
    <row r="2626" spans="2:2" x14ac:dyDescent="0.3">
      <c r="B2626" s="291"/>
    </row>
    <row r="2627" spans="2:2" x14ac:dyDescent="0.3">
      <c r="B2627" s="291"/>
    </row>
    <row r="2628" spans="2:2" x14ac:dyDescent="0.3">
      <c r="B2628" s="291"/>
    </row>
    <row r="2629" spans="2:2" x14ac:dyDescent="0.3">
      <c r="B2629" s="291"/>
    </row>
    <row r="2630" spans="2:2" x14ac:dyDescent="0.3">
      <c r="B2630" s="291"/>
    </row>
    <row r="2631" spans="2:2" x14ac:dyDescent="0.3">
      <c r="B2631" s="291"/>
    </row>
    <row r="2632" spans="2:2" x14ac:dyDescent="0.3">
      <c r="B2632" s="291"/>
    </row>
    <row r="2633" spans="2:2" x14ac:dyDescent="0.3">
      <c r="B2633" s="291"/>
    </row>
    <row r="2634" spans="2:2" x14ac:dyDescent="0.3">
      <c r="B2634" s="291"/>
    </row>
    <row r="2635" spans="2:2" x14ac:dyDescent="0.3">
      <c r="B2635" s="291"/>
    </row>
    <row r="2636" spans="2:2" x14ac:dyDescent="0.3">
      <c r="B2636" s="291"/>
    </row>
    <row r="2637" spans="2:2" x14ac:dyDescent="0.3">
      <c r="B2637" s="291"/>
    </row>
    <row r="2638" spans="2:2" x14ac:dyDescent="0.3">
      <c r="B2638" s="291"/>
    </row>
    <row r="2639" spans="2:2" x14ac:dyDescent="0.3">
      <c r="B2639" s="291"/>
    </row>
    <row r="2640" spans="2:2" x14ac:dyDescent="0.3">
      <c r="B2640" s="291"/>
    </row>
    <row r="2641" spans="2:2" x14ac:dyDescent="0.3">
      <c r="B2641" s="291"/>
    </row>
    <row r="2642" spans="2:2" x14ac:dyDescent="0.3">
      <c r="B2642" s="291"/>
    </row>
    <row r="2643" spans="2:2" x14ac:dyDescent="0.3">
      <c r="B2643" s="291"/>
    </row>
    <row r="2644" spans="2:2" x14ac:dyDescent="0.3">
      <c r="B2644" s="291"/>
    </row>
    <row r="2645" spans="2:2" x14ac:dyDescent="0.3">
      <c r="B2645" s="291"/>
    </row>
    <row r="2646" spans="2:2" x14ac:dyDescent="0.3">
      <c r="B2646" s="291"/>
    </row>
    <row r="2647" spans="2:2" x14ac:dyDescent="0.3">
      <c r="B2647" s="291"/>
    </row>
    <row r="2648" spans="2:2" x14ac:dyDescent="0.3">
      <c r="B2648" s="291"/>
    </row>
    <row r="2649" spans="2:2" x14ac:dyDescent="0.3">
      <c r="B2649" s="291"/>
    </row>
    <row r="2650" spans="2:2" x14ac:dyDescent="0.3">
      <c r="B2650" s="291"/>
    </row>
    <row r="2651" spans="2:2" x14ac:dyDescent="0.3">
      <c r="B2651" s="291"/>
    </row>
    <row r="2652" spans="2:2" x14ac:dyDescent="0.3">
      <c r="B2652" s="291"/>
    </row>
    <row r="2653" spans="2:2" x14ac:dyDescent="0.3">
      <c r="B2653" s="291"/>
    </row>
    <row r="2654" spans="2:2" x14ac:dyDescent="0.3">
      <c r="B2654" s="291"/>
    </row>
    <row r="2655" spans="2:2" x14ac:dyDescent="0.3">
      <c r="B2655" s="291"/>
    </row>
    <row r="2656" spans="2:2" x14ac:dyDescent="0.3">
      <c r="B2656" s="291"/>
    </row>
    <row r="2657" spans="2:2" x14ac:dyDescent="0.3">
      <c r="B2657" s="291"/>
    </row>
    <row r="2658" spans="2:2" x14ac:dyDescent="0.3">
      <c r="B2658" s="291"/>
    </row>
    <row r="2659" spans="2:2" x14ac:dyDescent="0.3">
      <c r="B2659" s="291"/>
    </row>
    <row r="2660" spans="2:2" x14ac:dyDescent="0.3">
      <c r="B2660" s="291"/>
    </row>
    <row r="2661" spans="2:2" x14ac:dyDescent="0.3">
      <c r="B2661" s="291"/>
    </row>
    <row r="2662" spans="2:2" x14ac:dyDescent="0.3">
      <c r="B2662" s="291"/>
    </row>
    <row r="2663" spans="2:2" x14ac:dyDescent="0.3">
      <c r="B2663" s="291"/>
    </row>
    <row r="2664" spans="2:2" x14ac:dyDescent="0.3">
      <c r="B2664" s="291"/>
    </row>
    <row r="2665" spans="2:2" x14ac:dyDescent="0.3">
      <c r="B2665" s="291"/>
    </row>
    <row r="2666" spans="2:2" x14ac:dyDescent="0.3">
      <c r="B2666" s="291"/>
    </row>
    <row r="2667" spans="2:2" x14ac:dyDescent="0.3">
      <c r="B2667" s="291"/>
    </row>
    <row r="2668" spans="2:2" x14ac:dyDescent="0.3">
      <c r="B2668" s="291"/>
    </row>
    <row r="2669" spans="2:2" x14ac:dyDescent="0.3">
      <c r="B2669" s="291"/>
    </row>
    <row r="2670" spans="2:2" x14ac:dyDescent="0.3">
      <c r="B2670" s="291"/>
    </row>
    <row r="2671" spans="2:2" x14ac:dyDescent="0.3">
      <c r="B2671" s="291"/>
    </row>
    <row r="2672" spans="2:2" x14ac:dyDescent="0.3">
      <c r="B2672" s="291"/>
    </row>
    <row r="2673" spans="2:2" x14ac:dyDescent="0.3">
      <c r="B2673" s="291"/>
    </row>
    <row r="2674" spans="2:2" x14ac:dyDescent="0.3">
      <c r="B2674" s="291"/>
    </row>
    <row r="2675" spans="2:2" x14ac:dyDescent="0.3">
      <c r="B2675" s="291"/>
    </row>
    <row r="2676" spans="2:2" x14ac:dyDescent="0.3">
      <c r="B2676" s="291"/>
    </row>
    <row r="2677" spans="2:2" x14ac:dyDescent="0.3">
      <c r="B2677" s="291"/>
    </row>
    <row r="2678" spans="2:2" x14ac:dyDescent="0.3">
      <c r="B2678" s="291"/>
    </row>
    <row r="2679" spans="2:2" x14ac:dyDescent="0.3">
      <c r="B2679" s="291"/>
    </row>
    <row r="2680" spans="2:2" x14ac:dyDescent="0.3">
      <c r="B2680" s="291"/>
    </row>
    <row r="2681" spans="2:2" x14ac:dyDescent="0.3">
      <c r="B2681" s="291"/>
    </row>
    <row r="2682" spans="2:2" x14ac:dyDescent="0.3">
      <c r="B2682" s="291"/>
    </row>
    <row r="2683" spans="2:2" x14ac:dyDescent="0.3">
      <c r="B2683" s="291"/>
    </row>
    <row r="2684" spans="2:2" x14ac:dyDescent="0.3">
      <c r="B2684" s="291"/>
    </row>
    <row r="2685" spans="2:2" x14ac:dyDescent="0.3">
      <c r="B2685" s="291"/>
    </row>
    <row r="2686" spans="2:2" x14ac:dyDescent="0.3">
      <c r="B2686" s="291"/>
    </row>
    <row r="2687" spans="2:2" x14ac:dyDescent="0.3">
      <c r="B2687" s="291"/>
    </row>
    <row r="2688" spans="2:2" x14ac:dyDescent="0.3">
      <c r="B2688" s="291"/>
    </row>
    <row r="2689" spans="2:2" x14ac:dyDescent="0.3">
      <c r="B2689" s="291"/>
    </row>
    <row r="2690" spans="2:2" x14ac:dyDescent="0.3">
      <c r="B2690" s="291"/>
    </row>
    <row r="2691" spans="2:2" x14ac:dyDescent="0.3">
      <c r="B2691" s="291"/>
    </row>
    <row r="2692" spans="2:2" x14ac:dyDescent="0.3">
      <c r="B2692" s="291"/>
    </row>
    <row r="2693" spans="2:2" x14ac:dyDescent="0.3">
      <c r="B2693" s="291"/>
    </row>
    <row r="2694" spans="2:2" x14ac:dyDescent="0.3">
      <c r="B2694" s="291"/>
    </row>
    <row r="2695" spans="2:2" x14ac:dyDescent="0.3">
      <c r="B2695" s="291"/>
    </row>
    <row r="2696" spans="2:2" x14ac:dyDescent="0.3">
      <c r="B2696" s="291"/>
    </row>
    <row r="2697" spans="2:2" x14ac:dyDescent="0.3">
      <c r="B2697" s="291"/>
    </row>
    <row r="2698" spans="2:2" x14ac:dyDescent="0.3">
      <c r="B2698" s="291"/>
    </row>
    <row r="2699" spans="2:2" x14ac:dyDescent="0.3">
      <c r="B2699" s="291"/>
    </row>
    <row r="2700" spans="2:2" x14ac:dyDescent="0.3">
      <c r="B2700" s="291"/>
    </row>
    <row r="2701" spans="2:2" x14ac:dyDescent="0.3">
      <c r="B2701" s="291"/>
    </row>
    <row r="2702" spans="2:2" x14ac:dyDescent="0.3">
      <c r="B2702" s="291"/>
    </row>
    <row r="2703" spans="2:2" x14ac:dyDescent="0.3">
      <c r="B2703" s="291"/>
    </row>
    <row r="2704" spans="2:2" x14ac:dyDescent="0.3">
      <c r="B2704" s="291"/>
    </row>
    <row r="2705" spans="2:2" x14ac:dyDescent="0.3">
      <c r="B2705" s="291"/>
    </row>
    <row r="2706" spans="2:2" x14ac:dyDescent="0.3">
      <c r="B2706" s="291"/>
    </row>
    <row r="2707" spans="2:2" x14ac:dyDescent="0.3">
      <c r="B2707" s="291"/>
    </row>
    <row r="2708" spans="2:2" x14ac:dyDescent="0.3">
      <c r="B2708" s="291"/>
    </row>
    <row r="2709" spans="2:2" x14ac:dyDescent="0.3">
      <c r="B2709" s="291"/>
    </row>
    <row r="2710" spans="2:2" x14ac:dyDescent="0.3">
      <c r="B2710" s="291"/>
    </row>
    <row r="2711" spans="2:2" x14ac:dyDescent="0.3">
      <c r="B2711" s="291"/>
    </row>
    <row r="2712" spans="2:2" x14ac:dyDescent="0.3">
      <c r="B2712" s="291"/>
    </row>
    <row r="2713" spans="2:2" x14ac:dyDescent="0.3">
      <c r="B2713" s="291"/>
    </row>
    <row r="2714" spans="2:2" x14ac:dyDescent="0.3">
      <c r="B2714" s="291"/>
    </row>
    <row r="2715" spans="2:2" x14ac:dyDescent="0.3">
      <c r="B2715" s="291"/>
    </row>
    <row r="2716" spans="2:2" x14ac:dyDescent="0.3">
      <c r="B2716" s="291"/>
    </row>
    <row r="2717" spans="2:2" x14ac:dyDescent="0.3">
      <c r="B2717" s="291"/>
    </row>
    <row r="2718" spans="2:2" x14ac:dyDescent="0.3">
      <c r="B2718" s="291"/>
    </row>
    <row r="2719" spans="2:2" x14ac:dyDescent="0.3">
      <c r="B2719" s="291"/>
    </row>
    <row r="2720" spans="2:2" x14ac:dyDescent="0.3">
      <c r="B2720" s="291"/>
    </row>
    <row r="2721" spans="2:2" x14ac:dyDescent="0.3">
      <c r="B2721" s="291"/>
    </row>
    <row r="2722" spans="2:2" x14ac:dyDescent="0.3">
      <c r="B2722" s="291"/>
    </row>
    <row r="2723" spans="2:2" x14ac:dyDescent="0.3">
      <c r="B2723" s="291"/>
    </row>
    <row r="2724" spans="2:2" x14ac:dyDescent="0.3">
      <c r="B2724" s="291"/>
    </row>
    <row r="2725" spans="2:2" x14ac:dyDescent="0.3">
      <c r="B2725" s="291"/>
    </row>
    <row r="2726" spans="2:2" x14ac:dyDescent="0.3">
      <c r="B2726" s="291"/>
    </row>
    <row r="2727" spans="2:2" x14ac:dyDescent="0.3">
      <c r="B2727" s="291"/>
    </row>
    <row r="2728" spans="2:2" x14ac:dyDescent="0.3">
      <c r="B2728" s="291"/>
    </row>
    <row r="2729" spans="2:2" x14ac:dyDescent="0.3">
      <c r="B2729" s="291"/>
    </row>
    <row r="2730" spans="2:2" x14ac:dyDescent="0.3">
      <c r="B2730" s="291"/>
    </row>
    <row r="2731" spans="2:2" x14ac:dyDescent="0.3">
      <c r="B2731" s="291"/>
    </row>
    <row r="2732" spans="2:2" x14ac:dyDescent="0.3">
      <c r="B2732" s="291"/>
    </row>
    <row r="2733" spans="2:2" x14ac:dyDescent="0.3">
      <c r="B2733" s="291"/>
    </row>
    <row r="2734" spans="2:2" x14ac:dyDescent="0.3">
      <c r="B2734" s="291"/>
    </row>
    <row r="2735" spans="2:2" x14ac:dyDescent="0.3">
      <c r="B2735" s="291"/>
    </row>
    <row r="2736" spans="2:2" x14ac:dyDescent="0.3">
      <c r="B2736" s="291"/>
    </row>
    <row r="2737" spans="2:2" x14ac:dyDescent="0.3">
      <c r="B2737" s="291"/>
    </row>
    <row r="2738" spans="2:2" x14ac:dyDescent="0.3">
      <c r="B2738" s="291"/>
    </row>
    <row r="2739" spans="2:2" x14ac:dyDescent="0.3">
      <c r="B2739" s="291"/>
    </row>
    <row r="2740" spans="2:2" x14ac:dyDescent="0.3">
      <c r="B2740" s="291"/>
    </row>
    <row r="2741" spans="2:2" x14ac:dyDescent="0.3">
      <c r="B2741" s="291"/>
    </row>
    <row r="2742" spans="2:2" x14ac:dyDescent="0.3">
      <c r="B2742" s="291"/>
    </row>
    <row r="2743" spans="2:2" x14ac:dyDescent="0.3">
      <c r="B2743" s="291"/>
    </row>
    <row r="2744" spans="2:2" x14ac:dyDescent="0.3">
      <c r="B2744" s="291"/>
    </row>
    <row r="2745" spans="2:2" x14ac:dyDescent="0.3">
      <c r="B2745" s="291"/>
    </row>
    <row r="2746" spans="2:2" x14ac:dyDescent="0.3">
      <c r="B2746" s="291"/>
    </row>
    <row r="2747" spans="2:2" x14ac:dyDescent="0.3">
      <c r="B2747" s="291"/>
    </row>
    <row r="2748" spans="2:2" x14ac:dyDescent="0.3">
      <c r="B2748" s="291"/>
    </row>
    <row r="2749" spans="2:2" x14ac:dyDescent="0.3">
      <c r="B2749" s="291"/>
    </row>
    <row r="2750" spans="2:2" x14ac:dyDescent="0.3">
      <c r="B2750" s="291"/>
    </row>
    <row r="2751" spans="2:2" x14ac:dyDescent="0.3">
      <c r="B2751" s="291"/>
    </row>
    <row r="2752" spans="2:2" x14ac:dyDescent="0.3">
      <c r="B2752" s="291"/>
    </row>
    <row r="2753" spans="2:2" x14ac:dyDescent="0.3">
      <c r="B2753" s="291"/>
    </row>
    <row r="2754" spans="2:2" x14ac:dyDescent="0.3">
      <c r="B2754" s="291"/>
    </row>
    <row r="2755" spans="2:2" x14ac:dyDescent="0.3">
      <c r="B2755" s="291"/>
    </row>
    <row r="2756" spans="2:2" x14ac:dyDescent="0.3">
      <c r="B2756" s="291"/>
    </row>
    <row r="2757" spans="2:2" x14ac:dyDescent="0.3">
      <c r="B2757" s="291"/>
    </row>
    <row r="2758" spans="2:2" x14ac:dyDescent="0.3">
      <c r="B2758" s="291"/>
    </row>
    <row r="2759" spans="2:2" x14ac:dyDescent="0.3">
      <c r="B2759" s="291"/>
    </row>
    <row r="2760" spans="2:2" x14ac:dyDescent="0.3">
      <c r="B2760" s="291"/>
    </row>
    <row r="2761" spans="2:2" x14ac:dyDescent="0.3">
      <c r="B2761" s="291"/>
    </row>
    <row r="2762" spans="2:2" x14ac:dyDescent="0.3">
      <c r="B2762" s="291"/>
    </row>
    <row r="2763" spans="2:2" x14ac:dyDescent="0.3">
      <c r="B2763" s="291"/>
    </row>
    <row r="2764" spans="2:2" x14ac:dyDescent="0.3">
      <c r="B2764" s="291"/>
    </row>
    <row r="2765" spans="2:2" x14ac:dyDescent="0.3">
      <c r="B2765" s="291"/>
    </row>
    <row r="2766" spans="2:2" x14ac:dyDescent="0.3">
      <c r="B2766" s="291"/>
    </row>
    <row r="2767" spans="2:2" x14ac:dyDescent="0.3">
      <c r="B2767" s="291"/>
    </row>
    <row r="2768" spans="2:2" x14ac:dyDescent="0.3">
      <c r="B2768" s="291"/>
    </row>
    <row r="2769" spans="2:2" x14ac:dyDescent="0.3">
      <c r="B2769" s="291"/>
    </row>
    <row r="2770" spans="2:2" x14ac:dyDescent="0.3">
      <c r="B2770" s="291"/>
    </row>
    <row r="2771" spans="2:2" x14ac:dyDescent="0.3">
      <c r="B2771" s="291"/>
    </row>
    <row r="2772" spans="2:2" x14ac:dyDescent="0.3">
      <c r="B2772" s="291"/>
    </row>
    <row r="2773" spans="2:2" x14ac:dyDescent="0.3">
      <c r="B2773" s="291"/>
    </row>
    <row r="2774" spans="2:2" x14ac:dyDescent="0.3">
      <c r="B2774" s="291"/>
    </row>
    <row r="2775" spans="2:2" x14ac:dyDescent="0.3">
      <c r="B2775" s="291"/>
    </row>
    <row r="2776" spans="2:2" x14ac:dyDescent="0.3">
      <c r="B2776" s="291"/>
    </row>
    <row r="2777" spans="2:2" x14ac:dyDescent="0.3">
      <c r="B2777" s="291"/>
    </row>
    <row r="2778" spans="2:2" x14ac:dyDescent="0.3">
      <c r="B2778" s="291"/>
    </row>
    <row r="2779" spans="2:2" x14ac:dyDescent="0.3">
      <c r="B2779" s="291"/>
    </row>
    <row r="2780" spans="2:2" x14ac:dyDescent="0.3">
      <c r="B2780" s="291"/>
    </row>
    <row r="2781" spans="2:2" x14ac:dyDescent="0.3">
      <c r="B2781" s="291"/>
    </row>
    <row r="2782" spans="2:2" x14ac:dyDescent="0.3">
      <c r="B2782" s="291"/>
    </row>
    <row r="2783" spans="2:2" x14ac:dyDescent="0.3">
      <c r="B2783" s="291"/>
    </row>
    <row r="2784" spans="2:2" x14ac:dyDescent="0.3">
      <c r="B2784" s="291"/>
    </row>
    <row r="2785" spans="2:2" x14ac:dyDescent="0.3">
      <c r="B2785" s="291"/>
    </row>
    <row r="2786" spans="2:2" x14ac:dyDescent="0.3">
      <c r="B2786" s="291"/>
    </row>
    <row r="2787" spans="2:2" x14ac:dyDescent="0.3">
      <c r="B2787" s="291"/>
    </row>
    <row r="2788" spans="2:2" x14ac:dyDescent="0.3">
      <c r="B2788" s="291"/>
    </row>
    <row r="2789" spans="2:2" x14ac:dyDescent="0.3">
      <c r="B2789" s="291"/>
    </row>
    <row r="2790" spans="2:2" x14ac:dyDescent="0.3">
      <c r="B2790" s="291"/>
    </row>
    <row r="2791" spans="2:2" x14ac:dyDescent="0.3">
      <c r="B2791" s="291"/>
    </row>
    <row r="2792" spans="2:2" x14ac:dyDescent="0.3">
      <c r="B2792" s="291"/>
    </row>
    <row r="2793" spans="2:2" x14ac:dyDescent="0.3">
      <c r="B2793" s="291"/>
    </row>
    <row r="2794" spans="2:2" x14ac:dyDescent="0.3">
      <c r="B2794" s="291"/>
    </row>
    <row r="2795" spans="2:2" x14ac:dyDescent="0.3">
      <c r="B2795" s="291"/>
    </row>
    <row r="2796" spans="2:2" x14ac:dyDescent="0.3">
      <c r="B2796" s="291"/>
    </row>
    <row r="2797" spans="2:2" x14ac:dyDescent="0.3">
      <c r="B2797" s="291"/>
    </row>
    <row r="2798" spans="2:2" x14ac:dyDescent="0.3">
      <c r="B2798" s="291"/>
    </row>
    <row r="2799" spans="2:2" x14ac:dyDescent="0.3">
      <c r="B2799" s="291"/>
    </row>
    <row r="2800" spans="2:2" x14ac:dyDescent="0.3">
      <c r="B2800" s="291"/>
    </row>
    <row r="2801" spans="2:2" x14ac:dyDescent="0.3">
      <c r="B2801" s="291"/>
    </row>
    <row r="2802" spans="2:2" x14ac:dyDescent="0.3">
      <c r="B2802" s="291"/>
    </row>
    <row r="2803" spans="2:2" x14ac:dyDescent="0.3">
      <c r="B2803" s="291"/>
    </row>
    <row r="2804" spans="2:2" x14ac:dyDescent="0.3">
      <c r="B2804" s="291"/>
    </row>
    <row r="2805" spans="2:2" x14ac:dyDescent="0.3">
      <c r="B2805" s="291"/>
    </row>
    <row r="2806" spans="2:2" x14ac:dyDescent="0.3">
      <c r="B2806" s="291"/>
    </row>
    <row r="2807" spans="2:2" x14ac:dyDescent="0.3">
      <c r="B2807" s="291"/>
    </row>
    <row r="2808" spans="2:2" x14ac:dyDescent="0.3">
      <c r="B2808" s="291"/>
    </row>
    <row r="2809" spans="2:2" x14ac:dyDescent="0.3">
      <c r="B2809" s="291"/>
    </row>
    <row r="2810" spans="2:2" x14ac:dyDescent="0.3">
      <c r="B2810" s="291"/>
    </row>
    <row r="2811" spans="2:2" x14ac:dyDescent="0.3">
      <c r="B2811" s="291"/>
    </row>
    <row r="2812" spans="2:2" x14ac:dyDescent="0.3">
      <c r="B2812" s="291"/>
    </row>
    <row r="2813" spans="2:2" x14ac:dyDescent="0.3">
      <c r="B2813" s="291"/>
    </row>
    <row r="2814" spans="2:2" x14ac:dyDescent="0.3">
      <c r="B2814" s="291"/>
    </row>
    <row r="2815" spans="2:2" x14ac:dyDescent="0.3">
      <c r="B2815" s="291"/>
    </row>
    <row r="2816" spans="2:2" x14ac:dyDescent="0.3">
      <c r="B2816" s="291"/>
    </row>
    <row r="2817" spans="2:2" x14ac:dyDescent="0.3">
      <c r="B2817" s="291"/>
    </row>
    <row r="2818" spans="2:2" x14ac:dyDescent="0.3">
      <c r="B2818" s="291"/>
    </row>
    <row r="2819" spans="2:2" x14ac:dyDescent="0.3">
      <c r="B2819" s="291"/>
    </row>
    <row r="2820" spans="2:2" x14ac:dyDescent="0.3">
      <c r="B2820" s="291"/>
    </row>
    <row r="2821" spans="2:2" x14ac:dyDescent="0.3">
      <c r="B2821" s="291"/>
    </row>
    <row r="2822" spans="2:2" x14ac:dyDescent="0.3">
      <c r="B2822" s="291"/>
    </row>
    <row r="2823" spans="2:2" x14ac:dyDescent="0.3">
      <c r="B2823" s="291"/>
    </row>
    <row r="2824" spans="2:2" x14ac:dyDescent="0.3">
      <c r="B2824" s="291"/>
    </row>
    <row r="2825" spans="2:2" x14ac:dyDescent="0.3">
      <c r="B2825" s="291"/>
    </row>
    <row r="2826" spans="2:2" x14ac:dyDescent="0.3">
      <c r="B2826" s="291"/>
    </row>
    <row r="2827" spans="2:2" x14ac:dyDescent="0.3">
      <c r="B2827" s="291"/>
    </row>
    <row r="2828" spans="2:2" x14ac:dyDescent="0.3">
      <c r="B2828" s="291"/>
    </row>
    <row r="2829" spans="2:2" x14ac:dyDescent="0.3">
      <c r="B2829" s="291"/>
    </row>
    <row r="2830" spans="2:2" x14ac:dyDescent="0.3">
      <c r="B2830" s="291"/>
    </row>
    <row r="2831" spans="2:2" x14ac:dyDescent="0.3">
      <c r="B2831" s="291"/>
    </row>
    <row r="2832" spans="2:2" x14ac:dyDescent="0.3">
      <c r="B2832" s="291"/>
    </row>
    <row r="2833" spans="2:2" x14ac:dyDescent="0.3">
      <c r="B2833" s="291"/>
    </row>
    <row r="2834" spans="2:2" x14ac:dyDescent="0.3">
      <c r="B2834" s="291"/>
    </row>
    <row r="2835" spans="2:2" x14ac:dyDescent="0.3">
      <c r="B2835" s="291"/>
    </row>
    <row r="2836" spans="2:2" x14ac:dyDescent="0.3">
      <c r="B2836" s="291"/>
    </row>
    <row r="2837" spans="2:2" x14ac:dyDescent="0.3">
      <c r="B2837" s="291"/>
    </row>
    <row r="2838" spans="2:2" x14ac:dyDescent="0.3">
      <c r="B2838" s="291"/>
    </row>
    <row r="2839" spans="2:2" x14ac:dyDescent="0.3">
      <c r="B2839" s="291"/>
    </row>
    <row r="2840" spans="2:2" x14ac:dyDescent="0.3">
      <c r="B2840" s="291"/>
    </row>
    <row r="2841" spans="2:2" x14ac:dyDescent="0.3">
      <c r="B2841" s="291"/>
    </row>
    <row r="2842" spans="2:2" x14ac:dyDescent="0.3">
      <c r="B2842" s="291"/>
    </row>
    <row r="2843" spans="2:2" x14ac:dyDescent="0.3">
      <c r="B2843" s="291"/>
    </row>
    <row r="2844" spans="2:2" x14ac:dyDescent="0.3">
      <c r="B2844" s="291"/>
    </row>
    <row r="2845" spans="2:2" x14ac:dyDescent="0.3">
      <c r="B2845" s="291"/>
    </row>
    <row r="2846" spans="2:2" x14ac:dyDescent="0.3">
      <c r="B2846" s="291"/>
    </row>
    <row r="2847" spans="2:2" x14ac:dyDescent="0.3">
      <c r="B2847" s="291"/>
    </row>
    <row r="2848" spans="2:2" x14ac:dyDescent="0.3">
      <c r="B2848" s="291"/>
    </row>
    <row r="2849" spans="2:2" x14ac:dyDescent="0.3">
      <c r="B2849" s="291"/>
    </row>
    <row r="2850" spans="2:2" x14ac:dyDescent="0.3">
      <c r="B2850" s="291"/>
    </row>
    <row r="2851" spans="2:2" x14ac:dyDescent="0.3">
      <c r="B2851" s="291"/>
    </row>
    <row r="2852" spans="2:2" x14ac:dyDescent="0.3">
      <c r="B2852" s="291"/>
    </row>
    <row r="2853" spans="2:2" x14ac:dyDescent="0.3">
      <c r="B2853" s="291"/>
    </row>
    <row r="2854" spans="2:2" x14ac:dyDescent="0.3">
      <c r="B2854" s="291"/>
    </row>
    <row r="2855" spans="2:2" x14ac:dyDescent="0.3">
      <c r="B2855" s="291"/>
    </row>
    <row r="2856" spans="2:2" x14ac:dyDescent="0.3">
      <c r="B2856" s="291"/>
    </row>
    <row r="2857" spans="2:2" x14ac:dyDescent="0.3">
      <c r="B2857" s="291"/>
    </row>
    <row r="2858" spans="2:2" x14ac:dyDescent="0.3">
      <c r="B2858" s="291"/>
    </row>
    <row r="2859" spans="2:2" x14ac:dyDescent="0.3">
      <c r="B2859" s="291"/>
    </row>
    <row r="2860" spans="2:2" x14ac:dyDescent="0.3">
      <c r="B2860" s="291"/>
    </row>
    <row r="2861" spans="2:2" x14ac:dyDescent="0.3">
      <c r="B2861" s="291"/>
    </row>
    <row r="2862" spans="2:2" x14ac:dyDescent="0.3">
      <c r="B2862" s="291"/>
    </row>
    <row r="2863" spans="2:2" x14ac:dyDescent="0.3">
      <c r="B2863" s="291"/>
    </row>
    <row r="2864" spans="2:2" x14ac:dyDescent="0.3">
      <c r="B2864" s="291"/>
    </row>
    <row r="2865" spans="2:2" x14ac:dyDescent="0.3">
      <c r="B2865" s="291"/>
    </row>
    <row r="2866" spans="2:2" x14ac:dyDescent="0.3">
      <c r="B2866" s="291"/>
    </row>
    <row r="2867" spans="2:2" x14ac:dyDescent="0.3">
      <c r="B2867" s="291"/>
    </row>
    <row r="2868" spans="2:2" x14ac:dyDescent="0.3">
      <c r="B2868" s="291"/>
    </row>
    <row r="2869" spans="2:2" x14ac:dyDescent="0.3">
      <c r="B2869" s="291"/>
    </row>
    <row r="2870" spans="2:2" x14ac:dyDescent="0.3">
      <c r="B2870" s="291"/>
    </row>
    <row r="2871" spans="2:2" x14ac:dyDescent="0.3">
      <c r="B2871" s="291"/>
    </row>
    <row r="2872" spans="2:2" x14ac:dyDescent="0.3">
      <c r="B2872" s="291"/>
    </row>
    <row r="2873" spans="2:2" x14ac:dyDescent="0.3">
      <c r="B2873" s="291"/>
    </row>
    <row r="2874" spans="2:2" x14ac:dyDescent="0.3">
      <c r="B2874" s="291"/>
    </row>
    <row r="2875" spans="2:2" x14ac:dyDescent="0.3">
      <c r="B2875" s="291"/>
    </row>
    <row r="2876" spans="2:2" x14ac:dyDescent="0.3">
      <c r="B2876" s="291"/>
    </row>
    <row r="2877" spans="2:2" x14ac:dyDescent="0.3">
      <c r="B2877" s="291"/>
    </row>
    <row r="2878" spans="2:2" x14ac:dyDescent="0.3">
      <c r="B2878" s="291"/>
    </row>
    <row r="2879" spans="2:2" x14ac:dyDescent="0.3">
      <c r="B2879" s="291"/>
    </row>
    <row r="2880" spans="2:2" x14ac:dyDescent="0.3">
      <c r="B2880" s="291"/>
    </row>
    <row r="2881" spans="2:2" x14ac:dyDescent="0.3">
      <c r="B2881" s="291"/>
    </row>
    <row r="2882" spans="2:2" x14ac:dyDescent="0.3">
      <c r="B2882" s="291"/>
    </row>
    <row r="2883" spans="2:2" x14ac:dyDescent="0.3">
      <c r="B2883" s="291"/>
    </row>
    <row r="2884" spans="2:2" x14ac:dyDescent="0.3">
      <c r="B2884" s="291"/>
    </row>
    <row r="2885" spans="2:2" x14ac:dyDescent="0.3">
      <c r="B2885" s="291"/>
    </row>
    <row r="2886" spans="2:2" x14ac:dyDescent="0.3">
      <c r="B2886" s="291"/>
    </row>
    <row r="2887" spans="2:2" x14ac:dyDescent="0.3">
      <c r="B2887" s="291"/>
    </row>
    <row r="2888" spans="2:2" x14ac:dyDescent="0.3">
      <c r="B2888" s="291"/>
    </row>
    <row r="2889" spans="2:2" x14ac:dyDescent="0.3">
      <c r="B2889" s="291"/>
    </row>
    <row r="2890" spans="2:2" x14ac:dyDescent="0.3">
      <c r="B2890" s="291"/>
    </row>
    <row r="2891" spans="2:2" x14ac:dyDescent="0.3">
      <c r="B2891" s="291"/>
    </row>
    <row r="2892" spans="2:2" x14ac:dyDescent="0.3">
      <c r="B2892" s="291"/>
    </row>
    <row r="2893" spans="2:2" x14ac:dyDescent="0.3">
      <c r="B2893" s="291"/>
    </row>
    <row r="2894" spans="2:2" x14ac:dyDescent="0.3">
      <c r="B2894" s="291"/>
    </row>
    <row r="2895" spans="2:2" x14ac:dyDescent="0.3">
      <c r="B2895" s="291"/>
    </row>
    <row r="2896" spans="2:2" x14ac:dyDescent="0.3">
      <c r="B2896" s="291"/>
    </row>
    <row r="2897" spans="2:2" x14ac:dyDescent="0.3">
      <c r="B2897" s="291"/>
    </row>
    <row r="2898" spans="2:2" x14ac:dyDescent="0.3">
      <c r="B2898" s="291"/>
    </row>
    <row r="2899" spans="2:2" x14ac:dyDescent="0.3">
      <c r="B2899" s="291"/>
    </row>
    <row r="2900" spans="2:2" x14ac:dyDescent="0.3">
      <c r="B2900" s="291"/>
    </row>
    <row r="2901" spans="2:2" x14ac:dyDescent="0.3">
      <c r="B2901" s="291"/>
    </row>
    <row r="2902" spans="2:2" x14ac:dyDescent="0.3">
      <c r="B2902" s="291"/>
    </row>
    <row r="2903" spans="2:2" x14ac:dyDescent="0.3">
      <c r="B2903" s="291"/>
    </row>
    <row r="2904" spans="2:2" x14ac:dyDescent="0.3">
      <c r="B2904" s="291"/>
    </row>
    <row r="2905" spans="2:2" x14ac:dyDescent="0.3">
      <c r="B2905" s="291"/>
    </row>
    <row r="2906" spans="2:2" x14ac:dyDescent="0.3">
      <c r="B2906" s="291"/>
    </row>
    <row r="2907" spans="2:2" x14ac:dyDescent="0.3">
      <c r="B2907" s="291"/>
    </row>
    <row r="2908" spans="2:2" x14ac:dyDescent="0.3">
      <c r="B2908" s="291"/>
    </row>
    <row r="2909" spans="2:2" x14ac:dyDescent="0.3">
      <c r="B2909" s="291"/>
    </row>
    <row r="2910" spans="2:2" x14ac:dyDescent="0.3">
      <c r="B2910" s="291"/>
    </row>
    <row r="2911" spans="2:2" x14ac:dyDescent="0.3">
      <c r="B2911" s="291"/>
    </row>
    <row r="2912" spans="2:2" x14ac:dyDescent="0.3">
      <c r="B2912" s="291"/>
    </row>
    <row r="2913" spans="2:2" x14ac:dyDescent="0.3">
      <c r="B2913" s="291"/>
    </row>
    <row r="2914" spans="2:2" x14ac:dyDescent="0.3">
      <c r="B2914" s="291"/>
    </row>
    <row r="2915" spans="2:2" x14ac:dyDescent="0.3">
      <c r="B2915" s="291"/>
    </row>
    <row r="2916" spans="2:2" x14ac:dyDescent="0.3">
      <c r="B2916" s="291"/>
    </row>
    <row r="2917" spans="2:2" x14ac:dyDescent="0.3">
      <c r="B2917" s="291"/>
    </row>
    <row r="2918" spans="2:2" x14ac:dyDescent="0.3">
      <c r="B2918" s="291"/>
    </row>
    <row r="2919" spans="2:2" x14ac:dyDescent="0.3">
      <c r="B2919" s="291"/>
    </row>
    <row r="2920" spans="2:2" x14ac:dyDescent="0.3">
      <c r="B2920" s="291"/>
    </row>
    <row r="2921" spans="2:2" x14ac:dyDescent="0.3">
      <c r="B2921" s="291"/>
    </row>
    <row r="2922" spans="2:2" x14ac:dyDescent="0.3">
      <c r="B2922" s="291"/>
    </row>
    <row r="2923" spans="2:2" x14ac:dyDescent="0.3">
      <c r="B2923" s="291"/>
    </row>
    <row r="2924" spans="2:2" x14ac:dyDescent="0.3">
      <c r="B2924" s="291"/>
    </row>
    <row r="2925" spans="2:2" x14ac:dyDescent="0.3">
      <c r="B2925" s="291"/>
    </row>
    <row r="2926" spans="2:2" x14ac:dyDescent="0.3">
      <c r="B2926" s="291"/>
    </row>
    <row r="2927" spans="2:2" x14ac:dyDescent="0.3">
      <c r="B2927" s="291"/>
    </row>
    <row r="2928" spans="2:2" x14ac:dyDescent="0.3">
      <c r="B2928" s="291"/>
    </row>
    <row r="2929" spans="2:2" x14ac:dyDescent="0.3">
      <c r="B2929" s="291"/>
    </row>
    <row r="2930" spans="2:2" x14ac:dyDescent="0.3">
      <c r="B2930" s="291"/>
    </row>
    <row r="2931" spans="2:2" x14ac:dyDescent="0.3">
      <c r="B2931" s="291"/>
    </row>
    <row r="2932" spans="2:2" x14ac:dyDescent="0.3">
      <c r="B2932" s="291"/>
    </row>
    <row r="2933" spans="2:2" x14ac:dyDescent="0.3">
      <c r="B2933" s="291"/>
    </row>
    <row r="2934" spans="2:2" x14ac:dyDescent="0.3">
      <c r="B2934" s="291"/>
    </row>
    <row r="2935" spans="2:2" x14ac:dyDescent="0.3">
      <c r="B2935" s="291"/>
    </row>
    <row r="2936" spans="2:2" x14ac:dyDescent="0.3">
      <c r="B2936" s="291"/>
    </row>
    <row r="2937" spans="2:2" x14ac:dyDescent="0.3">
      <c r="B2937" s="291"/>
    </row>
    <row r="2938" spans="2:2" x14ac:dyDescent="0.3">
      <c r="B2938" s="291"/>
    </row>
    <row r="2939" spans="2:2" x14ac:dyDescent="0.3">
      <c r="B2939" s="291"/>
    </row>
    <row r="2940" spans="2:2" x14ac:dyDescent="0.3">
      <c r="B2940" s="291"/>
    </row>
    <row r="2941" spans="2:2" x14ac:dyDescent="0.3">
      <c r="B2941" s="291"/>
    </row>
    <row r="2942" spans="2:2" x14ac:dyDescent="0.3">
      <c r="B2942" s="291"/>
    </row>
    <row r="2943" spans="2:2" x14ac:dyDescent="0.3">
      <c r="B2943" s="291"/>
    </row>
    <row r="2944" spans="2:2" x14ac:dyDescent="0.3">
      <c r="B2944" s="291"/>
    </row>
    <row r="2945" spans="2:2" x14ac:dyDescent="0.3">
      <c r="B2945" s="291"/>
    </row>
    <row r="2946" spans="2:2" x14ac:dyDescent="0.3">
      <c r="B2946" s="291"/>
    </row>
    <row r="2947" spans="2:2" x14ac:dyDescent="0.3">
      <c r="B2947" s="291"/>
    </row>
    <row r="2948" spans="2:2" x14ac:dyDescent="0.3">
      <c r="B2948" s="291"/>
    </row>
    <row r="2949" spans="2:2" x14ac:dyDescent="0.3">
      <c r="B2949" s="291"/>
    </row>
    <row r="2950" spans="2:2" x14ac:dyDescent="0.3">
      <c r="B2950" s="291"/>
    </row>
    <row r="2951" spans="2:2" x14ac:dyDescent="0.3">
      <c r="B2951" s="291"/>
    </row>
    <row r="2952" spans="2:2" x14ac:dyDescent="0.3">
      <c r="B2952" s="291"/>
    </row>
    <row r="2953" spans="2:2" x14ac:dyDescent="0.3">
      <c r="B2953" s="291"/>
    </row>
    <row r="2954" spans="2:2" x14ac:dyDescent="0.3">
      <c r="B2954" s="291"/>
    </row>
    <row r="2955" spans="2:2" x14ac:dyDescent="0.3">
      <c r="B2955" s="291"/>
    </row>
    <row r="2956" spans="2:2" x14ac:dyDescent="0.3">
      <c r="B2956" s="291"/>
    </row>
    <row r="2957" spans="2:2" x14ac:dyDescent="0.3">
      <c r="B2957" s="291"/>
    </row>
    <row r="2958" spans="2:2" x14ac:dyDescent="0.3">
      <c r="B2958" s="291"/>
    </row>
    <row r="2959" spans="2:2" x14ac:dyDescent="0.3">
      <c r="B2959" s="291"/>
    </row>
    <row r="2960" spans="2:2" x14ac:dyDescent="0.3">
      <c r="B2960" s="291"/>
    </row>
    <row r="2961" spans="2:2" x14ac:dyDescent="0.3">
      <c r="B2961" s="291"/>
    </row>
    <row r="2962" spans="2:2" x14ac:dyDescent="0.3">
      <c r="B2962" s="291"/>
    </row>
    <row r="2963" spans="2:2" x14ac:dyDescent="0.3">
      <c r="B2963" s="291"/>
    </row>
    <row r="2964" spans="2:2" x14ac:dyDescent="0.3">
      <c r="B2964" s="291"/>
    </row>
    <row r="2965" spans="2:2" x14ac:dyDescent="0.3">
      <c r="B2965" s="291"/>
    </row>
    <row r="2966" spans="2:2" x14ac:dyDescent="0.3">
      <c r="B2966" s="291"/>
    </row>
    <row r="2967" spans="2:2" x14ac:dyDescent="0.3">
      <c r="B2967" s="291"/>
    </row>
    <row r="2968" spans="2:2" x14ac:dyDescent="0.3">
      <c r="B2968" s="291"/>
    </row>
    <row r="2969" spans="2:2" x14ac:dyDescent="0.3">
      <c r="B2969" s="291"/>
    </row>
    <row r="2970" spans="2:2" x14ac:dyDescent="0.3">
      <c r="B2970" s="291"/>
    </row>
    <row r="2971" spans="2:2" x14ac:dyDescent="0.3">
      <c r="B2971" s="291"/>
    </row>
    <row r="2972" spans="2:2" x14ac:dyDescent="0.3">
      <c r="B2972" s="291"/>
    </row>
    <row r="2973" spans="2:2" x14ac:dyDescent="0.3">
      <c r="B2973" s="291"/>
    </row>
    <row r="2974" spans="2:2" x14ac:dyDescent="0.3">
      <c r="B2974" s="291"/>
    </row>
    <row r="2975" spans="2:2" x14ac:dyDescent="0.3">
      <c r="B2975" s="291"/>
    </row>
    <row r="2976" spans="2:2" x14ac:dyDescent="0.3">
      <c r="B2976" s="291"/>
    </row>
    <row r="2977" spans="2:2" x14ac:dyDescent="0.3">
      <c r="B2977" s="291"/>
    </row>
    <row r="2978" spans="2:2" x14ac:dyDescent="0.3">
      <c r="B2978" s="291"/>
    </row>
    <row r="2979" spans="2:2" x14ac:dyDescent="0.3">
      <c r="B2979" s="291"/>
    </row>
    <row r="2980" spans="2:2" x14ac:dyDescent="0.3">
      <c r="B2980" s="291"/>
    </row>
    <row r="2981" spans="2:2" x14ac:dyDescent="0.3">
      <c r="B2981" s="291"/>
    </row>
    <row r="2982" spans="2:2" x14ac:dyDescent="0.3">
      <c r="B2982" s="291"/>
    </row>
    <row r="2983" spans="2:2" x14ac:dyDescent="0.3">
      <c r="B2983" s="291"/>
    </row>
    <row r="2984" spans="2:2" x14ac:dyDescent="0.3">
      <c r="B2984" s="291"/>
    </row>
    <row r="2985" spans="2:2" x14ac:dyDescent="0.3">
      <c r="B2985" s="291"/>
    </row>
    <row r="2986" spans="2:2" x14ac:dyDescent="0.3">
      <c r="B2986" s="291"/>
    </row>
    <row r="2987" spans="2:2" x14ac:dyDescent="0.3">
      <c r="B2987" s="291"/>
    </row>
    <row r="2988" spans="2:2" x14ac:dyDescent="0.3">
      <c r="B2988" s="291"/>
    </row>
    <row r="2989" spans="2:2" x14ac:dyDescent="0.3">
      <c r="B2989" s="291"/>
    </row>
    <row r="2990" spans="2:2" x14ac:dyDescent="0.3">
      <c r="B2990" s="291"/>
    </row>
    <row r="2991" spans="2:2" x14ac:dyDescent="0.3">
      <c r="B2991" s="291"/>
    </row>
    <row r="2992" spans="2:2" x14ac:dyDescent="0.3">
      <c r="B2992" s="291"/>
    </row>
    <row r="2993" spans="2:2" x14ac:dyDescent="0.3">
      <c r="B2993" s="291"/>
    </row>
    <row r="2994" spans="2:2" x14ac:dyDescent="0.3">
      <c r="B2994" s="291"/>
    </row>
    <row r="2995" spans="2:2" x14ac:dyDescent="0.3">
      <c r="B2995" s="291"/>
    </row>
    <row r="2996" spans="2:2" x14ac:dyDescent="0.3">
      <c r="B2996" s="291"/>
    </row>
    <row r="2997" spans="2:2" x14ac:dyDescent="0.3">
      <c r="B2997" s="291"/>
    </row>
    <row r="2998" spans="2:2" x14ac:dyDescent="0.3">
      <c r="B2998" s="291"/>
    </row>
    <row r="2999" spans="2:2" x14ac:dyDescent="0.3">
      <c r="B2999" s="291"/>
    </row>
    <row r="3000" spans="2:2" x14ac:dyDescent="0.3">
      <c r="B3000" s="291"/>
    </row>
    <row r="3001" spans="2:2" x14ac:dyDescent="0.3">
      <c r="B3001" s="291"/>
    </row>
    <row r="3002" spans="2:2" x14ac:dyDescent="0.3">
      <c r="B3002" s="291"/>
    </row>
    <row r="3003" spans="2:2" x14ac:dyDescent="0.3">
      <c r="B3003" s="291"/>
    </row>
    <row r="3004" spans="2:2" x14ac:dyDescent="0.3">
      <c r="B3004" s="291"/>
    </row>
    <row r="3005" spans="2:2" x14ac:dyDescent="0.3">
      <c r="B3005" s="291"/>
    </row>
    <row r="3006" spans="2:2" x14ac:dyDescent="0.3">
      <c r="B3006" s="291"/>
    </row>
    <row r="3007" spans="2:2" x14ac:dyDescent="0.3">
      <c r="B3007" s="291"/>
    </row>
    <row r="3008" spans="2:2" x14ac:dyDescent="0.3">
      <c r="B3008" s="291"/>
    </row>
    <row r="3009" spans="2:2" x14ac:dyDescent="0.3">
      <c r="B3009" s="291"/>
    </row>
    <row r="3010" spans="2:2" x14ac:dyDescent="0.3">
      <c r="B3010" s="291"/>
    </row>
    <row r="3011" spans="2:2" x14ac:dyDescent="0.3">
      <c r="B3011" s="291"/>
    </row>
    <row r="3012" spans="2:2" x14ac:dyDescent="0.3">
      <c r="B3012" s="291"/>
    </row>
    <row r="3013" spans="2:2" x14ac:dyDescent="0.3">
      <c r="B3013" s="291"/>
    </row>
    <row r="3014" spans="2:2" x14ac:dyDescent="0.3">
      <c r="B3014" s="291"/>
    </row>
    <row r="3015" spans="2:2" x14ac:dyDescent="0.3">
      <c r="B3015" s="291"/>
    </row>
    <row r="3016" spans="2:2" x14ac:dyDescent="0.3">
      <c r="B3016" s="291"/>
    </row>
    <row r="3017" spans="2:2" x14ac:dyDescent="0.3">
      <c r="B3017" s="291"/>
    </row>
    <row r="3018" spans="2:2" x14ac:dyDescent="0.3">
      <c r="B3018" s="291"/>
    </row>
    <row r="3019" spans="2:2" x14ac:dyDescent="0.3">
      <c r="B3019" s="291"/>
    </row>
    <row r="3020" spans="2:2" x14ac:dyDescent="0.3">
      <c r="B3020" s="291"/>
    </row>
    <row r="3021" spans="2:2" x14ac:dyDescent="0.3">
      <c r="B3021" s="291"/>
    </row>
    <row r="3022" spans="2:2" x14ac:dyDescent="0.3">
      <c r="B3022" s="291"/>
    </row>
    <row r="3023" spans="2:2" x14ac:dyDescent="0.3">
      <c r="B3023" s="291"/>
    </row>
    <row r="3024" spans="2:2" x14ac:dyDescent="0.3">
      <c r="B3024" s="291"/>
    </row>
    <row r="3025" spans="2:2" x14ac:dyDescent="0.3">
      <c r="B3025" s="291"/>
    </row>
    <row r="3026" spans="2:2" x14ac:dyDescent="0.3">
      <c r="B3026" s="291"/>
    </row>
    <row r="3027" spans="2:2" x14ac:dyDescent="0.3">
      <c r="B3027" s="291"/>
    </row>
    <row r="3028" spans="2:2" x14ac:dyDescent="0.3">
      <c r="B3028" s="291"/>
    </row>
    <row r="3029" spans="2:2" x14ac:dyDescent="0.3">
      <c r="B3029" s="291"/>
    </row>
    <row r="3030" spans="2:2" x14ac:dyDescent="0.3">
      <c r="B3030" s="291"/>
    </row>
    <row r="3031" spans="2:2" x14ac:dyDescent="0.3">
      <c r="B3031" s="291"/>
    </row>
    <row r="3032" spans="2:2" x14ac:dyDescent="0.3">
      <c r="B3032" s="291"/>
    </row>
    <row r="3033" spans="2:2" x14ac:dyDescent="0.3">
      <c r="B3033" s="291"/>
    </row>
    <row r="3034" spans="2:2" x14ac:dyDescent="0.3">
      <c r="B3034" s="291"/>
    </row>
    <row r="3035" spans="2:2" x14ac:dyDescent="0.3">
      <c r="B3035" s="291"/>
    </row>
    <row r="3036" spans="2:2" x14ac:dyDescent="0.3">
      <c r="B3036" s="291"/>
    </row>
    <row r="3037" spans="2:2" x14ac:dyDescent="0.3">
      <c r="B3037" s="291"/>
    </row>
    <row r="3038" spans="2:2" x14ac:dyDescent="0.3">
      <c r="B3038" s="291"/>
    </row>
    <row r="3039" spans="2:2" x14ac:dyDescent="0.3">
      <c r="B3039" s="291"/>
    </row>
    <row r="3040" spans="2:2" x14ac:dyDescent="0.3">
      <c r="B3040" s="291"/>
    </row>
    <row r="3041" spans="2:2" x14ac:dyDescent="0.3">
      <c r="B3041" s="291"/>
    </row>
    <row r="3042" spans="2:2" x14ac:dyDescent="0.3">
      <c r="B3042" s="291"/>
    </row>
    <row r="3043" spans="2:2" x14ac:dyDescent="0.3">
      <c r="B3043" s="291"/>
    </row>
    <row r="3044" spans="2:2" x14ac:dyDescent="0.3">
      <c r="B3044" s="291"/>
    </row>
    <row r="3045" spans="2:2" x14ac:dyDescent="0.3">
      <c r="B3045" s="291"/>
    </row>
    <row r="3046" spans="2:2" x14ac:dyDescent="0.3">
      <c r="B3046" s="291"/>
    </row>
    <row r="3047" spans="2:2" x14ac:dyDescent="0.3">
      <c r="B3047" s="291"/>
    </row>
    <row r="3048" spans="2:2" x14ac:dyDescent="0.3">
      <c r="B3048" s="291"/>
    </row>
    <row r="3049" spans="2:2" x14ac:dyDescent="0.3">
      <c r="B3049" s="291"/>
    </row>
    <row r="3050" spans="2:2" x14ac:dyDescent="0.3">
      <c r="B3050" s="291"/>
    </row>
    <row r="3051" spans="2:2" x14ac:dyDescent="0.3">
      <c r="B3051" s="291"/>
    </row>
    <row r="3052" spans="2:2" x14ac:dyDescent="0.3">
      <c r="B3052" s="291"/>
    </row>
    <row r="3053" spans="2:2" x14ac:dyDescent="0.3">
      <c r="B3053" s="291"/>
    </row>
    <row r="3054" spans="2:2" x14ac:dyDescent="0.3">
      <c r="B3054" s="291"/>
    </row>
    <row r="3055" spans="2:2" x14ac:dyDescent="0.3">
      <c r="B3055" s="291"/>
    </row>
    <row r="3056" spans="2:2" x14ac:dyDescent="0.3">
      <c r="B3056" s="291"/>
    </row>
    <row r="3057" spans="2:2" x14ac:dyDescent="0.3">
      <c r="B3057" s="291"/>
    </row>
    <row r="3058" spans="2:2" x14ac:dyDescent="0.3">
      <c r="B3058" s="291"/>
    </row>
    <row r="3059" spans="2:2" x14ac:dyDescent="0.3">
      <c r="B3059" s="291"/>
    </row>
    <row r="3060" spans="2:2" x14ac:dyDescent="0.3">
      <c r="B3060" s="291"/>
    </row>
    <row r="3061" spans="2:2" x14ac:dyDescent="0.3">
      <c r="B3061" s="291"/>
    </row>
    <row r="3062" spans="2:2" x14ac:dyDescent="0.3">
      <c r="B3062" s="291"/>
    </row>
    <row r="3063" spans="2:2" x14ac:dyDescent="0.3">
      <c r="B3063" s="291"/>
    </row>
    <row r="3064" spans="2:2" x14ac:dyDescent="0.3">
      <c r="B3064" s="291"/>
    </row>
    <row r="3065" spans="2:2" x14ac:dyDescent="0.3">
      <c r="B3065" s="291"/>
    </row>
    <row r="3066" spans="2:2" x14ac:dyDescent="0.3">
      <c r="B3066" s="291"/>
    </row>
    <row r="3067" spans="2:2" x14ac:dyDescent="0.3">
      <c r="B3067" s="291"/>
    </row>
    <row r="3068" spans="2:2" x14ac:dyDescent="0.3">
      <c r="B3068" s="291"/>
    </row>
    <row r="3069" spans="2:2" x14ac:dyDescent="0.3">
      <c r="B3069" s="291"/>
    </row>
    <row r="3070" spans="2:2" x14ac:dyDescent="0.3">
      <c r="B3070" s="291"/>
    </row>
    <row r="3071" spans="2:2" x14ac:dyDescent="0.3">
      <c r="B3071" s="291"/>
    </row>
    <row r="3072" spans="2:2" x14ac:dyDescent="0.3">
      <c r="B3072" s="291"/>
    </row>
    <row r="3073" spans="2:2" x14ac:dyDescent="0.3">
      <c r="B3073" s="291"/>
    </row>
    <row r="3074" spans="2:2" x14ac:dyDescent="0.3">
      <c r="B3074" s="291"/>
    </row>
    <row r="3075" spans="2:2" x14ac:dyDescent="0.3">
      <c r="B3075" s="291"/>
    </row>
    <row r="3076" spans="2:2" x14ac:dyDescent="0.3">
      <c r="B3076" s="291"/>
    </row>
    <row r="3077" spans="2:2" x14ac:dyDescent="0.3">
      <c r="B3077" s="291"/>
    </row>
    <row r="3078" spans="2:2" x14ac:dyDescent="0.3">
      <c r="B3078" s="291"/>
    </row>
    <row r="3079" spans="2:2" x14ac:dyDescent="0.3">
      <c r="B3079" s="291"/>
    </row>
    <row r="3080" spans="2:2" x14ac:dyDescent="0.3">
      <c r="B3080" s="291"/>
    </row>
    <row r="3081" spans="2:2" x14ac:dyDescent="0.3">
      <c r="B3081" s="291"/>
    </row>
    <row r="3082" spans="2:2" x14ac:dyDescent="0.3">
      <c r="B3082" s="291"/>
    </row>
    <row r="3083" spans="2:2" x14ac:dyDescent="0.3">
      <c r="B3083" s="291"/>
    </row>
    <row r="3084" spans="2:2" x14ac:dyDescent="0.3">
      <c r="B3084" s="291"/>
    </row>
    <row r="3085" spans="2:2" x14ac:dyDescent="0.3">
      <c r="B3085" s="291"/>
    </row>
    <row r="3086" spans="2:2" x14ac:dyDescent="0.3">
      <c r="B3086" s="291"/>
    </row>
    <row r="3087" spans="2:2" x14ac:dyDescent="0.3">
      <c r="B3087" s="291"/>
    </row>
    <row r="3088" spans="2:2" x14ac:dyDescent="0.3">
      <c r="B3088" s="291"/>
    </row>
    <row r="3089" spans="2:2" x14ac:dyDescent="0.3">
      <c r="B3089" s="291"/>
    </row>
    <row r="3090" spans="2:2" x14ac:dyDescent="0.3">
      <c r="B3090" s="291"/>
    </row>
    <row r="3091" spans="2:2" x14ac:dyDescent="0.3">
      <c r="B3091" s="291"/>
    </row>
    <row r="3092" spans="2:2" x14ac:dyDescent="0.3">
      <c r="B3092" s="291"/>
    </row>
    <row r="3093" spans="2:2" x14ac:dyDescent="0.3">
      <c r="B3093" s="291"/>
    </row>
    <row r="3094" spans="2:2" x14ac:dyDescent="0.3">
      <c r="B3094" s="291"/>
    </row>
    <row r="3095" spans="2:2" x14ac:dyDescent="0.3">
      <c r="B3095" s="291"/>
    </row>
    <row r="3096" spans="2:2" x14ac:dyDescent="0.3">
      <c r="B3096" s="291"/>
    </row>
    <row r="3097" spans="2:2" x14ac:dyDescent="0.3">
      <c r="B3097" s="291"/>
    </row>
    <row r="3098" spans="2:2" x14ac:dyDescent="0.3">
      <c r="B3098" s="291"/>
    </row>
    <row r="3099" spans="2:2" x14ac:dyDescent="0.3">
      <c r="B3099" s="291"/>
    </row>
    <row r="3100" spans="2:2" x14ac:dyDescent="0.3">
      <c r="B3100" s="291"/>
    </row>
    <row r="3101" spans="2:2" x14ac:dyDescent="0.3">
      <c r="B3101" s="291"/>
    </row>
    <row r="3102" spans="2:2" x14ac:dyDescent="0.3">
      <c r="B3102" s="291"/>
    </row>
    <row r="3103" spans="2:2" x14ac:dyDescent="0.3">
      <c r="B3103" s="291"/>
    </row>
    <row r="3104" spans="2:2" x14ac:dyDescent="0.3">
      <c r="B3104" s="291"/>
    </row>
    <row r="3105" spans="2:2" x14ac:dyDescent="0.3">
      <c r="B3105" s="291"/>
    </row>
    <row r="3106" spans="2:2" x14ac:dyDescent="0.3">
      <c r="B3106" s="291"/>
    </row>
    <row r="3107" spans="2:2" x14ac:dyDescent="0.3">
      <c r="B3107" s="291"/>
    </row>
    <row r="3108" spans="2:2" x14ac:dyDescent="0.3">
      <c r="B3108" s="291"/>
    </row>
    <row r="3109" spans="2:2" x14ac:dyDescent="0.3">
      <c r="B3109" s="291"/>
    </row>
    <row r="3110" spans="2:2" x14ac:dyDescent="0.3">
      <c r="B3110" s="291"/>
    </row>
    <row r="3111" spans="2:2" x14ac:dyDescent="0.3">
      <c r="B3111" s="291"/>
    </row>
    <row r="3112" spans="2:2" x14ac:dyDescent="0.3">
      <c r="B3112" s="291"/>
    </row>
    <row r="3113" spans="2:2" x14ac:dyDescent="0.3">
      <c r="B3113" s="291"/>
    </row>
    <row r="3114" spans="2:2" x14ac:dyDescent="0.3">
      <c r="B3114" s="291"/>
    </row>
    <row r="3115" spans="2:2" x14ac:dyDescent="0.3">
      <c r="B3115" s="291"/>
    </row>
    <row r="3116" spans="2:2" x14ac:dyDescent="0.3">
      <c r="B3116" s="291"/>
    </row>
    <row r="3117" spans="2:2" x14ac:dyDescent="0.3">
      <c r="B3117" s="291"/>
    </row>
    <row r="3118" spans="2:2" x14ac:dyDescent="0.3">
      <c r="B3118" s="291"/>
    </row>
    <row r="3119" spans="2:2" x14ac:dyDescent="0.3">
      <c r="B3119" s="291"/>
    </row>
    <row r="3120" spans="2:2" x14ac:dyDescent="0.3">
      <c r="B3120" s="291"/>
    </row>
    <row r="3121" spans="2:2" x14ac:dyDescent="0.3">
      <c r="B3121" s="291"/>
    </row>
    <row r="3122" spans="2:2" x14ac:dyDescent="0.3">
      <c r="B3122" s="291"/>
    </row>
    <row r="3123" spans="2:2" x14ac:dyDescent="0.3">
      <c r="B3123" s="291"/>
    </row>
    <row r="3124" spans="2:2" x14ac:dyDescent="0.3">
      <c r="B3124" s="291"/>
    </row>
    <row r="3125" spans="2:2" x14ac:dyDescent="0.3">
      <c r="B3125" s="291"/>
    </row>
    <row r="3126" spans="2:2" x14ac:dyDescent="0.3">
      <c r="B3126" s="291"/>
    </row>
    <row r="3127" spans="2:2" x14ac:dyDescent="0.3">
      <c r="B3127" s="291"/>
    </row>
    <row r="3128" spans="2:2" x14ac:dyDescent="0.3">
      <c r="B3128" s="291"/>
    </row>
    <row r="3129" spans="2:2" x14ac:dyDescent="0.3">
      <c r="B3129" s="291"/>
    </row>
    <row r="3130" spans="2:2" x14ac:dyDescent="0.3">
      <c r="B3130" s="291"/>
    </row>
    <row r="3131" spans="2:2" x14ac:dyDescent="0.3">
      <c r="B3131" s="291"/>
    </row>
    <row r="3132" spans="2:2" x14ac:dyDescent="0.3">
      <c r="B3132" s="291"/>
    </row>
    <row r="3133" spans="2:2" x14ac:dyDescent="0.3">
      <c r="B3133" s="291"/>
    </row>
    <row r="3134" spans="2:2" x14ac:dyDescent="0.3">
      <c r="B3134" s="291"/>
    </row>
    <row r="3135" spans="2:2" x14ac:dyDescent="0.3">
      <c r="B3135" s="291"/>
    </row>
    <row r="3136" spans="2:2" x14ac:dyDescent="0.3">
      <c r="B3136" s="291"/>
    </row>
    <row r="3137" spans="2:2" x14ac:dyDescent="0.3">
      <c r="B3137" s="291"/>
    </row>
    <row r="3138" spans="2:2" x14ac:dyDescent="0.3">
      <c r="B3138" s="291"/>
    </row>
    <row r="3139" spans="2:2" x14ac:dyDescent="0.3">
      <c r="B3139" s="291"/>
    </row>
    <row r="3140" spans="2:2" x14ac:dyDescent="0.3">
      <c r="B3140" s="291"/>
    </row>
    <row r="3141" spans="2:2" x14ac:dyDescent="0.3">
      <c r="B3141" s="291"/>
    </row>
    <row r="3142" spans="2:2" x14ac:dyDescent="0.3">
      <c r="B3142" s="291"/>
    </row>
    <row r="3143" spans="2:2" x14ac:dyDescent="0.3">
      <c r="B3143" s="291"/>
    </row>
    <row r="3144" spans="2:2" x14ac:dyDescent="0.3">
      <c r="B3144" s="291"/>
    </row>
    <row r="3145" spans="2:2" x14ac:dyDescent="0.3">
      <c r="B3145" s="291"/>
    </row>
    <row r="3146" spans="2:2" x14ac:dyDescent="0.3">
      <c r="B3146" s="291"/>
    </row>
    <row r="3147" spans="2:2" x14ac:dyDescent="0.3">
      <c r="B3147" s="291"/>
    </row>
    <row r="3148" spans="2:2" x14ac:dyDescent="0.3">
      <c r="B3148" s="291"/>
    </row>
    <row r="3149" spans="2:2" x14ac:dyDescent="0.3">
      <c r="B3149" s="291"/>
    </row>
    <row r="3150" spans="2:2" x14ac:dyDescent="0.3">
      <c r="B3150" s="291"/>
    </row>
    <row r="3151" spans="2:2" x14ac:dyDescent="0.3">
      <c r="B3151" s="291"/>
    </row>
    <row r="3152" spans="2:2" x14ac:dyDescent="0.3">
      <c r="B3152" s="291"/>
    </row>
    <row r="3153" spans="2:2" x14ac:dyDescent="0.3">
      <c r="B3153" s="291"/>
    </row>
    <row r="3154" spans="2:2" x14ac:dyDescent="0.3">
      <c r="B3154" s="291"/>
    </row>
    <row r="3155" spans="2:2" x14ac:dyDescent="0.3">
      <c r="B3155" s="291"/>
    </row>
    <row r="3156" spans="2:2" x14ac:dyDescent="0.3">
      <c r="B3156" s="291"/>
    </row>
    <row r="3157" spans="2:2" x14ac:dyDescent="0.3">
      <c r="B3157" s="291"/>
    </row>
    <row r="3158" spans="2:2" x14ac:dyDescent="0.3">
      <c r="B3158" s="291"/>
    </row>
    <row r="3159" spans="2:2" x14ac:dyDescent="0.3">
      <c r="B3159" s="291"/>
    </row>
    <row r="3160" spans="2:2" x14ac:dyDescent="0.3">
      <c r="B3160" s="291"/>
    </row>
    <row r="3161" spans="2:2" x14ac:dyDescent="0.3">
      <c r="B3161" s="291"/>
    </row>
    <row r="3162" spans="2:2" x14ac:dyDescent="0.3">
      <c r="B3162" s="291"/>
    </row>
    <row r="3163" spans="2:2" x14ac:dyDescent="0.3">
      <c r="B3163" s="291"/>
    </row>
    <row r="3164" spans="2:2" x14ac:dyDescent="0.3">
      <c r="B3164" s="291"/>
    </row>
    <row r="3165" spans="2:2" x14ac:dyDescent="0.3">
      <c r="B3165" s="291"/>
    </row>
    <row r="3166" spans="2:2" x14ac:dyDescent="0.3">
      <c r="B3166" s="291"/>
    </row>
    <row r="3167" spans="2:2" x14ac:dyDescent="0.3">
      <c r="B3167" s="291"/>
    </row>
    <row r="3168" spans="2:2" x14ac:dyDescent="0.3">
      <c r="B3168" s="291"/>
    </row>
    <row r="3169" spans="2:2" x14ac:dyDescent="0.3">
      <c r="B3169" s="291"/>
    </row>
    <row r="3170" spans="2:2" x14ac:dyDescent="0.3">
      <c r="B3170" s="291"/>
    </row>
    <row r="3171" spans="2:2" x14ac:dyDescent="0.3">
      <c r="B3171" s="291"/>
    </row>
    <row r="3172" spans="2:2" x14ac:dyDescent="0.3">
      <c r="B3172" s="291"/>
    </row>
    <row r="3173" spans="2:2" x14ac:dyDescent="0.3">
      <c r="B3173" s="291"/>
    </row>
    <row r="3174" spans="2:2" x14ac:dyDescent="0.3">
      <c r="B3174" s="291"/>
    </row>
    <row r="3175" spans="2:2" x14ac:dyDescent="0.3">
      <c r="B3175" s="291"/>
    </row>
    <row r="3176" spans="2:2" x14ac:dyDescent="0.3">
      <c r="B3176" s="291"/>
    </row>
    <row r="3177" spans="2:2" x14ac:dyDescent="0.3">
      <c r="B3177" s="291"/>
    </row>
    <row r="3178" spans="2:2" x14ac:dyDescent="0.3">
      <c r="B3178" s="291"/>
    </row>
    <row r="3179" spans="2:2" x14ac:dyDescent="0.3">
      <c r="B3179" s="291"/>
    </row>
    <row r="3180" spans="2:2" x14ac:dyDescent="0.3">
      <c r="B3180" s="291"/>
    </row>
    <row r="3181" spans="2:2" x14ac:dyDescent="0.3">
      <c r="B3181" s="291"/>
    </row>
    <row r="3182" spans="2:2" x14ac:dyDescent="0.3">
      <c r="B3182" s="291"/>
    </row>
    <row r="3183" spans="2:2" x14ac:dyDescent="0.3">
      <c r="B3183" s="291"/>
    </row>
    <row r="3184" spans="2:2" x14ac:dyDescent="0.3">
      <c r="B3184" s="291"/>
    </row>
    <row r="3185" spans="2:2" x14ac:dyDescent="0.3">
      <c r="B3185" s="291"/>
    </row>
    <row r="3186" spans="2:2" x14ac:dyDescent="0.3">
      <c r="B3186" s="291"/>
    </row>
    <row r="3187" spans="2:2" x14ac:dyDescent="0.3">
      <c r="B3187" s="291"/>
    </row>
    <row r="3188" spans="2:2" x14ac:dyDescent="0.3">
      <c r="B3188" s="291"/>
    </row>
    <row r="3189" spans="2:2" x14ac:dyDescent="0.3">
      <c r="B3189" s="291"/>
    </row>
    <row r="3190" spans="2:2" x14ac:dyDescent="0.3">
      <c r="B3190" s="291"/>
    </row>
    <row r="3191" spans="2:2" x14ac:dyDescent="0.3">
      <c r="B3191" s="291"/>
    </row>
    <row r="3192" spans="2:2" x14ac:dyDescent="0.3">
      <c r="B3192" s="291"/>
    </row>
    <row r="3193" spans="2:2" x14ac:dyDescent="0.3">
      <c r="B3193" s="291"/>
    </row>
    <row r="3194" spans="2:2" x14ac:dyDescent="0.3">
      <c r="B3194" s="291"/>
    </row>
    <row r="3195" spans="2:2" x14ac:dyDescent="0.3">
      <c r="B3195" s="291"/>
    </row>
    <row r="3196" spans="2:2" x14ac:dyDescent="0.3">
      <c r="B3196" s="291"/>
    </row>
    <row r="3197" spans="2:2" x14ac:dyDescent="0.3">
      <c r="B3197" s="291"/>
    </row>
    <row r="3198" spans="2:2" x14ac:dyDescent="0.3">
      <c r="B3198" s="291"/>
    </row>
    <row r="3199" spans="2:2" x14ac:dyDescent="0.3">
      <c r="B3199" s="291"/>
    </row>
    <row r="3200" spans="2:2" x14ac:dyDescent="0.3">
      <c r="B3200" s="291"/>
    </row>
    <row r="3201" spans="2:2" x14ac:dyDescent="0.3">
      <c r="B3201" s="291"/>
    </row>
    <row r="3202" spans="2:2" x14ac:dyDescent="0.3">
      <c r="B3202" s="291"/>
    </row>
    <row r="3203" spans="2:2" x14ac:dyDescent="0.3">
      <c r="B3203" s="291"/>
    </row>
    <row r="3204" spans="2:2" x14ac:dyDescent="0.3">
      <c r="B3204" s="291"/>
    </row>
    <row r="3205" spans="2:2" x14ac:dyDescent="0.3">
      <c r="B3205" s="291"/>
    </row>
    <row r="3206" spans="2:2" x14ac:dyDescent="0.3">
      <c r="B3206" s="291"/>
    </row>
    <row r="3207" spans="2:2" x14ac:dyDescent="0.3">
      <c r="B3207" s="291"/>
    </row>
    <row r="3208" spans="2:2" x14ac:dyDescent="0.3">
      <c r="B3208" s="291"/>
    </row>
    <row r="3209" spans="2:2" x14ac:dyDescent="0.3">
      <c r="B3209" s="291"/>
    </row>
    <row r="3210" spans="2:2" x14ac:dyDescent="0.3">
      <c r="B3210" s="291"/>
    </row>
    <row r="3211" spans="2:2" x14ac:dyDescent="0.3">
      <c r="B3211" s="291"/>
    </row>
    <row r="3212" spans="2:2" x14ac:dyDescent="0.3">
      <c r="B3212" s="291"/>
    </row>
    <row r="3213" spans="2:2" x14ac:dyDescent="0.3">
      <c r="B3213" s="291"/>
    </row>
    <row r="3214" spans="2:2" x14ac:dyDescent="0.3">
      <c r="B3214" s="291"/>
    </row>
    <row r="3215" spans="2:2" x14ac:dyDescent="0.3">
      <c r="B3215" s="291"/>
    </row>
    <row r="3216" spans="2:2" x14ac:dyDescent="0.3">
      <c r="B3216" s="291"/>
    </row>
    <row r="3217" spans="2:2" x14ac:dyDescent="0.3">
      <c r="B3217" s="291"/>
    </row>
    <row r="3218" spans="2:2" x14ac:dyDescent="0.3">
      <c r="B3218" s="291"/>
    </row>
    <row r="3219" spans="2:2" x14ac:dyDescent="0.3">
      <c r="B3219" s="291"/>
    </row>
    <row r="3220" spans="2:2" x14ac:dyDescent="0.3">
      <c r="B3220" s="291"/>
    </row>
    <row r="3221" spans="2:2" x14ac:dyDescent="0.3">
      <c r="B3221" s="291"/>
    </row>
    <row r="3222" spans="2:2" x14ac:dyDescent="0.3">
      <c r="B3222" s="291"/>
    </row>
    <row r="3223" spans="2:2" x14ac:dyDescent="0.3">
      <c r="B3223" s="291"/>
    </row>
    <row r="3224" spans="2:2" x14ac:dyDescent="0.3">
      <c r="B3224" s="291"/>
    </row>
    <row r="3225" spans="2:2" x14ac:dyDescent="0.3">
      <c r="B3225" s="291"/>
    </row>
    <row r="3226" spans="2:2" x14ac:dyDescent="0.3">
      <c r="B3226" s="291"/>
    </row>
    <row r="3227" spans="2:2" x14ac:dyDescent="0.3">
      <c r="B3227" s="291"/>
    </row>
    <row r="3228" spans="2:2" x14ac:dyDescent="0.3">
      <c r="B3228" s="291"/>
    </row>
    <row r="3229" spans="2:2" x14ac:dyDescent="0.3">
      <c r="B3229" s="291"/>
    </row>
    <row r="3230" spans="2:2" x14ac:dyDescent="0.3">
      <c r="B3230" s="291"/>
    </row>
    <row r="3231" spans="2:2" x14ac:dyDescent="0.3">
      <c r="B3231" s="291"/>
    </row>
    <row r="3232" spans="2:2" x14ac:dyDescent="0.3">
      <c r="B3232" s="291"/>
    </row>
    <row r="3233" spans="2:2" x14ac:dyDescent="0.3">
      <c r="B3233" s="291"/>
    </row>
    <row r="3234" spans="2:2" x14ac:dyDescent="0.3">
      <c r="B3234" s="291"/>
    </row>
    <row r="3235" spans="2:2" x14ac:dyDescent="0.3">
      <c r="B3235" s="291"/>
    </row>
    <row r="3236" spans="2:2" x14ac:dyDescent="0.3">
      <c r="B3236" s="291"/>
    </row>
    <row r="3237" spans="2:2" x14ac:dyDescent="0.3">
      <c r="B3237" s="291"/>
    </row>
    <row r="3238" spans="2:2" x14ac:dyDescent="0.3">
      <c r="B3238" s="291"/>
    </row>
    <row r="3239" spans="2:2" x14ac:dyDescent="0.3">
      <c r="B3239" s="291"/>
    </row>
    <row r="3240" spans="2:2" x14ac:dyDescent="0.3">
      <c r="B3240" s="291"/>
    </row>
    <row r="3241" spans="2:2" x14ac:dyDescent="0.3">
      <c r="B3241" s="291"/>
    </row>
    <row r="3242" spans="2:2" x14ac:dyDescent="0.3">
      <c r="B3242" s="291"/>
    </row>
    <row r="3243" spans="2:2" x14ac:dyDescent="0.3">
      <c r="B3243" s="291"/>
    </row>
    <row r="3244" spans="2:2" x14ac:dyDescent="0.3">
      <c r="B3244" s="291"/>
    </row>
    <row r="3245" spans="2:2" x14ac:dyDescent="0.3">
      <c r="B3245" s="291"/>
    </row>
    <row r="3246" spans="2:2" x14ac:dyDescent="0.3">
      <c r="B3246" s="291"/>
    </row>
    <row r="3247" spans="2:2" x14ac:dyDescent="0.3">
      <c r="B3247" s="291"/>
    </row>
    <row r="3248" spans="2:2" x14ac:dyDescent="0.3">
      <c r="B3248" s="291"/>
    </row>
    <row r="3249" spans="2:2" x14ac:dyDescent="0.3">
      <c r="B3249" s="291"/>
    </row>
    <row r="3250" spans="2:2" x14ac:dyDescent="0.3">
      <c r="B3250" s="291"/>
    </row>
    <row r="3251" spans="2:2" x14ac:dyDescent="0.3">
      <c r="B3251" s="291"/>
    </row>
    <row r="3252" spans="2:2" x14ac:dyDescent="0.3">
      <c r="B3252" s="291"/>
    </row>
    <row r="3253" spans="2:2" x14ac:dyDescent="0.3">
      <c r="B3253" s="291"/>
    </row>
    <row r="3254" spans="2:2" x14ac:dyDescent="0.3">
      <c r="B3254" s="291"/>
    </row>
    <row r="3255" spans="2:2" x14ac:dyDescent="0.3">
      <c r="B3255" s="291"/>
    </row>
    <row r="3256" spans="2:2" x14ac:dyDescent="0.3">
      <c r="B3256" s="291"/>
    </row>
    <row r="3257" spans="2:2" x14ac:dyDescent="0.3">
      <c r="B3257" s="291"/>
    </row>
    <row r="3258" spans="2:2" x14ac:dyDescent="0.3">
      <c r="B3258" s="291"/>
    </row>
    <row r="3259" spans="2:2" x14ac:dyDescent="0.3">
      <c r="B3259" s="291"/>
    </row>
    <row r="3260" spans="2:2" x14ac:dyDescent="0.3">
      <c r="B3260" s="291"/>
    </row>
    <row r="3261" spans="2:2" x14ac:dyDescent="0.3">
      <c r="B3261" s="291"/>
    </row>
    <row r="3262" spans="2:2" x14ac:dyDescent="0.3">
      <c r="B3262" s="291"/>
    </row>
    <row r="3263" spans="2:2" x14ac:dyDescent="0.3">
      <c r="B3263" s="291"/>
    </row>
    <row r="3264" spans="2:2" x14ac:dyDescent="0.3">
      <c r="B3264" s="291"/>
    </row>
    <row r="3265" spans="2:2" x14ac:dyDescent="0.3">
      <c r="B3265" s="291"/>
    </row>
    <row r="3266" spans="2:2" x14ac:dyDescent="0.3">
      <c r="B3266" s="291"/>
    </row>
    <row r="3267" spans="2:2" x14ac:dyDescent="0.3">
      <c r="B3267" s="291"/>
    </row>
    <row r="3268" spans="2:2" x14ac:dyDescent="0.3">
      <c r="B3268" s="291"/>
    </row>
    <row r="3269" spans="2:2" x14ac:dyDescent="0.3">
      <c r="B3269" s="291"/>
    </row>
    <row r="3270" spans="2:2" x14ac:dyDescent="0.3">
      <c r="B3270" s="291"/>
    </row>
    <row r="3271" spans="2:2" x14ac:dyDescent="0.3">
      <c r="B3271" s="291"/>
    </row>
    <row r="3272" spans="2:2" x14ac:dyDescent="0.3">
      <c r="B3272" s="291"/>
    </row>
    <row r="3273" spans="2:2" x14ac:dyDescent="0.3">
      <c r="B3273" s="291"/>
    </row>
    <row r="3274" spans="2:2" x14ac:dyDescent="0.3">
      <c r="B3274" s="291"/>
    </row>
    <row r="3275" spans="2:2" x14ac:dyDescent="0.3">
      <c r="B3275" s="291"/>
    </row>
    <row r="3276" spans="2:2" x14ac:dyDescent="0.3">
      <c r="B3276" s="291"/>
    </row>
    <row r="3277" spans="2:2" x14ac:dyDescent="0.3">
      <c r="B3277" s="291"/>
    </row>
    <row r="3278" spans="2:2" x14ac:dyDescent="0.3">
      <c r="B3278" s="291"/>
    </row>
    <row r="3279" spans="2:2" x14ac:dyDescent="0.3">
      <c r="B3279" s="291"/>
    </row>
    <row r="3280" spans="2:2" x14ac:dyDescent="0.3">
      <c r="B3280" s="291"/>
    </row>
    <row r="3281" spans="2:2" x14ac:dyDescent="0.3">
      <c r="B3281" s="291"/>
    </row>
    <row r="3282" spans="2:2" x14ac:dyDescent="0.3">
      <c r="B3282" s="291"/>
    </row>
    <row r="3283" spans="2:2" x14ac:dyDescent="0.3">
      <c r="B3283" s="291"/>
    </row>
    <row r="3284" spans="2:2" x14ac:dyDescent="0.3">
      <c r="B3284" s="291"/>
    </row>
    <row r="3285" spans="2:2" x14ac:dyDescent="0.3">
      <c r="B3285" s="291"/>
    </row>
    <row r="3286" spans="2:2" x14ac:dyDescent="0.3">
      <c r="B3286" s="291"/>
    </row>
    <row r="3287" spans="2:2" x14ac:dyDescent="0.3">
      <c r="B3287" s="291"/>
    </row>
    <row r="3288" spans="2:2" x14ac:dyDescent="0.3">
      <c r="B3288" s="291"/>
    </row>
    <row r="3289" spans="2:2" x14ac:dyDescent="0.3">
      <c r="B3289" s="291"/>
    </row>
    <row r="3290" spans="2:2" x14ac:dyDescent="0.3">
      <c r="B3290" s="291"/>
    </row>
    <row r="3291" spans="2:2" x14ac:dyDescent="0.3">
      <c r="B3291" s="291"/>
    </row>
    <row r="3292" spans="2:2" x14ac:dyDescent="0.3">
      <c r="B3292" s="291"/>
    </row>
    <row r="3293" spans="2:2" x14ac:dyDescent="0.3">
      <c r="B3293" s="291"/>
    </row>
    <row r="3294" spans="2:2" x14ac:dyDescent="0.3">
      <c r="B3294" s="291"/>
    </row>
    <row r="3295" spans="2:2" x14ac:dyDescent="0.3">
      <c r="B3295" s="291"/>
    </row>
    <row r="3296" spans="2:2" x14ac:dyDescent="0.3">
      <c r="B3296" s="291"/>
    </row>
    <row r="3297" spans="2:2" x14ac:dyDescent="0.3">
      <c r="B3297" s="291"/>
    </row>
    <row r="3298" spans="2:2" x14ac:dyDescent="0.3">
      <c r="B3298" s="291"/>
    </row>
    <row r="3299" spans="2:2" x14ac:dyDescent="0.3">
      <c r="B3299" s="291"/>
    </row>
    <row r="3300" spans="2:2" x14ac:dyDescent="0.3">
      <c r="B3300" s="291"/>
    </row>
    <row r="3301" spans="2:2" x14ac:dyDescent="0.3">
      <c r="B3301" s="291"/>
    </row>
    <row r="3302" spans="2:2" x14ac:dyDescent="0.3">
      <c r="B3302" s="291"/>
    </row>
    <row r="3303" spans="2:2" x14ac:dyDescent="0.3">
      <c r="B3303" s="291"/>
    </row>
    <row r="3304" spans="2:2" x14ac:dyDescent="0.3">
      <c r="B3304" s="291"/>
    </row>
    <row r="3305" spans="2:2" x14ac:dyDescent="0.3">
      <c r="B3305" s="291"/>
    </row>
    <row r="3306" spans="2:2" x14ac:dyDescent="0.3">
      <c r="B3306" s="291"/>
    </row>
    <row r="3307" spans="2:2" x14ac:dyDescent="0.3">
      <c r="B3307" s="291"/>
    </row>
    <row r="3308" spans="2:2" x14ac:dyDescent="0.3">
      <c r="B3308" s="291"/>
    </row>
    <row r="3309" spans="2:2" x14ac:dyDescent="0.3">
      <c r="B3309" s="291"/>
    </row>
    <row r="3310" spans="2:2" x14ac:dyDescent="0.3">
      <c r="B3310" s="291"/>
    </row>
    <row r="3311" spans="2:2" x14ac:dyDescent="0.3">
      <c r="B3311" s="291"/>
    </row>
    <row r="3312" spans="2:2" x14ac:dyDescent="0.3">
      <c r="B3312" s="291"/>
    </row>
    <row r="3313" spans="2:2" x14ac:dyDescent="0.3">
      <c r="B3313" s="291"/>
    </row>
    <row r="3314" spans="2:2" x14ac:dyDescent="0.3">
      <c r="B3314" s="291"/>
    </row>
    <row r="3315" spans="2:2" x14ac:dyDescent="0.3">
      <c r="B3315" s="291"/>
    </row>
    <row r="3316" spans="2:2" x14ac:dyDescent="0.3">
      <c r="B3316" s="291"/>
    </row>
    <row r="3317" spans="2:2" x14ac:dyDescent="0.3">
      <c r="B3317" s="291"/>
    </row>
    <row r="3318" spans="2:2" x14ac:dyDescent="0.3">
      <c r="B3318" s="291"/>
    </row>
    <row r="3319" spans="2:2" x14ac:dyDescent="0.3">
      <c r="B3319" s="291"/>
    </row>
    <row r="3320" spans="2:2" x14ac:dyDescent="0.3">
      <c r="B3320" s="291"/>
    </row>
    <row r="3321" spans="2:2" x14ac:dyDescent="0.3">
      <c r="B3321" s="291"/>
    </row>
    <row r="3322" spans="2:2" x14ac:dyDescent="0.3">
      <c r="B3322" s="291"/>
    </row>
    <row r="3323" spans="2:2" x14ac:dyDescent="0.3">
      <c r="B3323" s="291"/>
    </row>
    <row r="3324" spans="2:2" x14ac:dyDescent="0.3">
      <c r="B3324" s="291"/>
    </row>
    <row r="3325" spans="2:2" x14ac:dyDescent="0.3">
      <c r="B3325" s="291"/>
    </row>
    <row r="3326" spans="2:2" x14ac:dyDescent="0.3">
      <c r="B3326" s="291"/>
    </row>
    <row r="3327" spans="2:2" x14ac:dyDescent="0.3">
      <c r="B3327" s="291"/>
    </row>
    <row r="3328" spans="2:2" x14ac:dyDescent="0.3">
      <c r="B3328" s="291"/>
    </row>
    <row r="3329" spans="2:2" x14ac:dyDescent="0.3">
      <c r="B3329" s="291"/>
    </row>
    <row r="3330" spans="2:2" x14ac:dyDescent="0.3">
      <c r="B3330" s="291"/>
    </row>
    <row r="3331" spans="2:2" x14ac:dyDescent="0.3">
      <c r="B3331" s="291"/>
    </row>
    <row r="3332" spans="2:2" x14ac:dyDescent="0.3">
      <c r="B3332" s="291"/>
    </row>
    <row r="3333" spans="2:2" x14ac:dyDescent="0.3">
      <c r="B3333" s="291"/>
    </row>
    <row r="3334" spans="2:2" x14ac:dyDescent="0.3">
      <c r="B3334" s="291"/>
    </row>
    <row r="3335" spans="2:2" x14ac:dyDescent="0.3">
      <c r="B3335" s="291"/>
    </row>
    <row r="3336" spans="2:2" x14ac:dyDescent="0.3">
      <c r="B3336" s="291"/>
    </row>
    <row r="3337" spans="2:2" x14ac:dyDescent="0.3">
      <c r="B3337" s="291"/>
    </row>
    <row r="3338" spans="2:2" x14ac:dyDescent="0.3">
      <c r="B3338" s="291"/>
    </row>
    <row r="3339" spans="2:2" x14ac:dyDescent="0.3">
      <c r="B3339" s="291"/>
    </row>
    <row r="3340" spans="2:2" x14ac:dyDescent="0.3">
      <c r="B3340" s="291"/>
    </row>
    <row r="3341" spans="2:2" x14ac:dyDescent="0.3">
      <c r="B3341" s="291"/>
    </row>
    <row r="3342" spans="2:2" x14ac:dyDescent="0.3">
      <c r="B3342" s="291"/>
    </row>
    <row r="3343" spans="2:2" x14ac:dyDescent="0.3">
      <c r="B3343" s="291"/>
    </row>
    <row r="3344" spans="2:2" x14ac:dyDescent="0.3">
      <c r="B3344" s="291"/>
    </row>
    <row r="3345" spans="2:2" x14ac:dyDescent="0.3">
      <c r="B3345" s="291"/>
    </row>
    <row r="3346" spans="2:2" x14ac:dyDescent="0.3">
      <c r="B3346" s="291"/>
    </row>
    <row r="3347" spans="2:2" x14ac:dyDescent="0.3">
      <c r="B3347" s="291"/>
    </row>
    <row r="3348" spans="2:2" x14ac:dyDescent="0.3">
      <c r="B3348" s="291"/>
    </row>
    <row r="3349" spans="2:2" x14ac:dyDescent="0.3">
      <c r="B3349" s="291"/>
    </row>
    <row r="3350" spans="2:2" x14ac:dyDescent="0.3">
      <c r="B3350" s="291"/>
    </row>
    <row r="3351" spans="2:2" x14ac:dyDescent="0.3">
      <c r="B3351" s="291"/>
    </row>
    <row r="3352" spans="2:2" x14ac:dyDescent="0.3">
      <c r="B3352" s="291"/>
    </row>
    <row r="3353" spans="2:2" x14ac:dyDescent="0.3">
      <c r="B3353" s="291"/>
    </row>
    <row r="3354" spans="2:2" x14ac:dyDescent="0.3">
      <c r="B3354" s="291"/>
    </row>
    <row r="3355" spans="2:2" x14ac:dyDescent="0.3">
      <c r="B3355" s="291"/>
    </row>
    <row r="3356" spans="2:2" x14ac:dyDescent="0.3">
      <c r="B3356" s="291"/>
    </row>
    <row r="3357" spans="2:2" x14ac:dyDescent="0.3">
      <c r="B3357" s="291"/>
    </row>
    <row r="3358" spans="2:2" x14ac:dyDescent="0.3">
      <c r="B3358" s="291"/>
    </row>
    <row r="3359" spans="2:2" x14ac:dyDescent="0.3">
      <c r="B3359" s="291"/>
    </row>
    <row r="3360" spans="2:2" x14ac:dyDescent="0.3">
      <c r="B3360" s="291"/>
    </row>
    <row r="3361" spans="2:2" x14ac:dyDescent="0.3">
      <c r="B3361" s="291"/>
    </row>
    <row r="3362" spans="2:2" x14ac:dyDescent="0.3">
      <c r="B3362" s="291"/>
    </row>
    <row r="3363" spans="2:2" x14ac:dyDescent="0.3">
      <c r="B3363" s="291"/>
    </row>
    <row r="3364" spans="2:2" x14ac:dyDescent="0.3">
      <c r="B3364" s="291"/>
    </row>
    <row r="3365" spans="2:2" x14ac:dyDescent="0.3">
      <c r="B3365" s="291"/>
    </row>
    <row r="3366" spans="2:2" x14ac:dyDescent="0.3">
      <c r="B3366" s="291"/>
    </row>
    <row r="3367" spans="2:2" x14ac:dyDescent="0.3">
      <c r="B3367" s="291"/>
    </row>
    <row r="3368" spans="2:2" x14ac:dyDescent="0.3">
      <c r="B3368" s="291"/>
    </row>
    <row r="3369" spans="2:2" x14ac:dyDescent="0.3">
      <c r="B3369" s="291"/>
    </row>
    <row r="3370" spans="2:2" x14ac:dyDescent="0.3">
      <c r="B3370" s="291"/>
    </row>
    <row r="3371" spans="2:2" x14ac:dyDescent="0.3">
      <c r="B3371" s="291"/>
    </row>
    <row r="3372" spans="2:2" x14ac:dyDescent="0.3">
      <c r="B3372" s="291"/>
    </row>
    <row r="3373" spans="2:2" x14ac:dyDescent="0.3">
      <c r="B3373" s="291"/>
    </row>
    <row r="3374" spans="2:2" x14ac:dyDescent="0.3">
      <c r="B3374" s="291"/>
    </row>
    <row r="3375" spans="2:2" x14ac:dyDescent="0.3">
      <c r="B3375" s="291"/>
    </row>
    <row r="3376" spans="2:2" x14ac:dyDescent="0.3">
      <c r="B3376" s="291"/>
    </row>
    <row r="3377" spans="2:2" x14ac:dyDescent="0.3">
      <c r="B3377" s="291"/>
    </row>
    <row r="3378" spans="2:2" x14ac:dyDescent="0.3">
      <c r="B3378" s="291"/>
    </row>
    <row r="3379" spans="2:2" x14ac:dyDescent="0.3">
      <c r="B3379" s="291"/>
    </row>
    <row r="3380" spans="2:2" x14ac:dyDescent="0.3">
      <c r="B3380" s="291"/>
    </row>
    <row r="3381" spans="2:2" x14ac:dyDescent="0.3">
      <c r="B3381" s="291"/>
    </row>
    <row r="3382" spans="2:2" x14ac:dyDescent="0.3">
      <c r="B3382" s="291"/>
    </row>
    <row r="3383" spans="2:2" x14ac:dyDescent="0.3">
      <c r="B3383" s="291"/>
    </row>
    <row r="3384" spans="2:2" x14ac:dyDescent="0.3">
      <c r="B3384" s="291"/>
    </row>
    <row r="3385" spans="2:2" x14ac:dyDescent="0.3">
      <c r="B3385" s="291"/>
    </row>
    <row r="3386" spans="2:2" x14ac:dyDescent="0.3">
      <c r="B3386" s="291"/>
    </row>
    <row r="3387" spans="2:2" x14ac:dyDescent="0.3">
      <c r="B3387" s="291"/>
    </row>
    <row r="3388" spans="2:2" x14ac:dyDescent="0.3">
      <c r="B3388" s="291"/>
    </row>
    <row r="3389" spans="2:2" x14ac:dyDescent="0.3">
      <c r="B3389" s="291"/>
    </row>
    <row r="3390" spans="2:2" x14ac:dyDescent="0.3">
      <c r="B3390" s="291"/>
    </row>
    <row r="3391" spans="2:2" x14ac:dyDescent="0.3">
      <c r="B3391" s="291"/>
    </row>
    <row r="3392" spans="2:2" x14ac:dyDescent="0.3">
      <c r="B3392" s="291"/>
    </row>
    <row r="3393" spans="2:2" x14ac:dyDescent="0.3">
      <c r="B3393" s="291"/>
    </row>
    <row r="3394" spans="2:2" x14ac:dyDescent="0.3">
      <c r="B3394" s="291"/>
    </row>
    <row r="3395" spans="2:2" x14ac:dyDescent="0.3">
      <c r="B3395" s="291"/>
    </row>
    <row r="3396" spans="2:2" x14ac:dyDescent="0.3">
      <c r="B3396" s="291"/>
    </row>
    <row r="3397" spans="2:2" x14ac:dyDescent="0.3">
      <c r="B3397" s="291"/>
    </row>
    <row r="3398" spans="2:2" x14ac:dyDescent="0.3">
      <c r="B3398" s="291"/>
    </row>
    <row r="3399" spans="2:2" x14ac:dyDescent="0.3">
      <c r="B3399" s="291"/>
    </row>
    <row r="3400" spans="2:2" x14ac:dyDescent="0.3">
      <c r="B3400" s="291"/>
    </row>
    <row r="3401" spans="2:2" x14ac:dyDescent="0.3">
      <c r="B3401" s="291"/>
    </row>
    <row r="3402" spans="2:2" x14ac:dyDescent="0.3">
      <c r="B3402" s="291"/>
    </row>
    <row r="3403" spans="2:2" x14ac:dyDescent="0.3">
      <c r="B3403" s="291"/>
    </row>
    <row r="3404" spans="2:2" x14ac:dyDescent="0.3">
      <c r="B3404" s="291"/>
    </row>
    <row r="3405" spans="2:2" x14ac:dyDescent="0.3">
      <c r="B3405" s="291"/>
    </row>
    <row r="3406" spans="2:2" x14ac:dyDescent="0.3">
      <c r="B3406" s="291"/>
    </row>
    <row r="3407" spans="2:2" x14ac:dyDescent="0.3">
      <c r="B3407" s="291"/>
    </row>
    <row r="3408" spans="2:2" x14ac:dyDescent="0.3">
      <c r="B3408" s="291"/>
    </row>
    <row r="3409" spans="2:2" x14ac:dyDescent="0.3">
      <c r="B3409" s="291"/>
    </row>
    <row r="3410" spans="2:2" x14ac:dyDescent="0.3">
      <c r="B3410" s="291"/>
    </row>
    <row r="3411" spans="2:2" x14ac:dyDescent="0.3">
      <c r="B3411" s="291"/>
    </row>
    <row r="3412" spans="2:2" x14ac:dyDescent="0.3">
      <c r="B3412" s="291"/>
    </row>
    <row r="3413" spans="2:2" x14ac:dyDescent="0.3">
      <c r="B3413" s="291"/>
    </row>
    <row r="3414" spans="2:2" x14ac:dyDescent="0.3">
      <c r="B3414" s="291"/>
    </row>
    <row r="3415" spans="2:2" x14ac:dyDescent="0.3">
      <c r="B3415" s="291"/>
    </row>
    <row r="3416" spans="2:2" x14ac:dyDescent="0.3">
      <c r="B3416" s="291"/>
    </row>
    <row r="3417" spans="2:2" x14ac:dyDescent="0.3">
      <c r="B3417" s="291"/>
    </row>
    <row r="3418" spans="2:2" x14ac:dyDescent="0.3">
      <c r="B3418" s="291"/>
    </row>
    <row r="3419" spans="2:2" x14ac:dyDescent="0.3">
      <c r="B3419" s="291"/>
    </row>
    <row r="3420" spans="2:2" x14ac:dyDescent="0.3">
      <c r="B3420" s="291"/>
    </row>
    <row r="3421" spans="2:2" x14ac:dyDescent="0.3">
      <c r="B3421" s="291"/>
    </row>
    <row r="3422" spans="2:2" x14ac:dyDescent="0.3">
      <c r="B3422" s="291"/>
    </row>
    <row r="3423" spans="2:2" x14ac:dyDescent="0.3">
      <c r="B3423" s="291"/>
    </row>
    <row r="3424" spans="2:2" x14ac:dyDescent="0.3">
      <c r="B3424" s="291"/>
    </row>
    <row r="3425" spans="2:2" x14ac:dyDescent="0.3">
      <c r="B3425" s="291"/>
    </row>
    <row r="3426" spans="2:2" x14ac:dyDescent="0.3">
      <c r="B3426" s="291"/>
    </row>
    <row r="3427" spans="2:2" x14ac:dyDescent="0.3">
      <c r="B3427" s="291"/>
    </row>
    <row r="3428" spans="2:2" x14ac:dyDescent="0.3">
      <c r="B3428" s="291"/>
    </row>
    <row r="3429" spans="2:2" x14ac:dyDescent="0.3">
      <c r="B3429" s="291"/>
    </row>
    <row r="3430" spans="2:2" x14ac:dyDescent="0.3">
      <c r="B3430" s="291"/>
    </row>
    <row r="3431" spans="2:2" x14ac:dyDescent="0.3">
      <c r="B3431" s="291"/>
    </row>
    <row r="3432" spans="2:2" x14ac:dyDescent="0.3">
      <c r="B3432" s="291"/>
    </row>
    <row r="3433" spans="2:2" x14ac:dyDescent="0.3">
      <c r="B3433" s="291"/>
    </row>
    <row r="3434" spans="2:2" x14ac:dyDescent="0.3">
      <c r="B3434" s="291"/>
    </row>
    <row r="3435" spans="2:2" x14ac:dyDescent="0.3">
      <c r="B3435" s="291"/>
    </row>
    <row r="3436" spans="2:2" x14ac:dyDescent="0.3">
      <c r="B3436" s="291"/>
    </row>
    <row r="3437" spans="2:2" x14ac:dyDescent="0.3">
      <c r="B3437" s="291"/>
    </row>
    <row r="3438" spans="2:2" x14ac:dyDescent="0.3">
      <c r="B3438" s="291"/>
    </row>
    <row r="3439" spans="2:2" x14ac:dyDescent="0.3">
      <c r="B3439" s="291"/>
    </row>
    <row r="3440" spans="2:2" x14ac:dyDescent="0.3">
      <c r="B3440" s="291"/>
    </row>
    <row r="3441" spans="2:2" x14ac:dyDescent="0.3">
      <c r="B3441" s="291"/>
    </row>
    <row r="3442" spans="2:2" x14ac:dyDescent="0.3">
      <c r="B3442" s="291"/>
    </row>
    <row r="3443" spans="2:2" x14ac:dyDescent="0.3">
      <c r="B3443" s="291"/>
    </row>
    <row r="3444" spans="2:2" x14ac:dyDescent="0.3">
      <c r="B3444" s="291"/>
    </row>
    <row r="3445" spans="2:2" x14ac:dyDescent="0.3">
      <c r="B3445" s="291"/>
    </row>
    <row r="3446" spans="2:2" x14ac:dyDescent="0.3">
      <c r="B3446" s="291"/>
    </row>
    <row r="3447" spans="2:2" x14ac:dyDescent="0.3">
      <c r="B3447" s="291"/>
    </row>
    <row r="3448" spans="2:2" x14ac:dyDescent="0.3">
      <c r="B3448" s="291"/>
    </row>
    <row r="3449" spans="2:2" x14ac:dyDescent="0.3">
      <c r="B3449" s="291"/>
    </row>
    <row r="3450" spans="2:2" x14ac:dyDescent="0.3">
      <c r="B3450" s="291"/>
    </row>
    <row r="3451" spans="2:2" x14ac:dyDescent="0.3">
      <c r="B3451" s="291"/>
    </row>
    <row r="3452" spans="2:2" x14ac:dyDescent="0.3">
      <c r="B3452" s="291"/>
    </row>
    <row r="3453" spans="2:2" x14ac:dyDescent="0.3">
      <c r="B3453" s="291"/>
    </row>
    <row r="3454" spans="2:2" x14ac:dyDescent="0.3">
      <c r="B3454" s="291"/>
    </row>
    <row r="3455" spans="2:2" x14ac:dyDescent="0.3">
      <c r="B3455" s="291"/>
    </row>
    <row r="3456" spans="2:2" x14ac:dyDescent="0.3">
      <c r="B3456" s="291"/>
    </row>
    <row r="3457" spans="2:2" x14ac:dyDescent="0.3">
      <c r="B3457" s="291"/>
    </row>
    <row r="3458" spans="2:2" x14ac:dyDescent="0.3">
      <c r="B3458" s="291"/>
    </row>
    <row r="3459" spans="2:2" x14ac:dyDescent="0.3">
      <c r="B3459" s="291"/>
    </row>
    <row r="3460" spans="2:2" x14ac:dyDescent="0.3">
      <c r="B3460" s="291"/>
    </row>
    <row r="3461" spans="2:2" x14ac:dyDescent="0.3">
      <c r="B3461" s="291"/>
    </row>
    <row r="3462" spans="2:2" x14ac:dyDescent="0.3">
      <c r="B3462" s="291"/>
    </row>
    <row r="3463" spans="2:2" x14ac:dyDescent="0.3">
      <c r="B3463" s="291"/>
    </row>
    <row r="3464" spans="2:2" x14ac:dyDescent="0.3">
      <c r="B3464" s="291"/>
    </row>
    <row r="3465" spans="2:2" x14ac:dyDescent="0.3">
      <c r="B3465" s="291"/>
    </row>
    <row r="3466" spans="2:2" x14ac:dyDescent="0.3">
      <c r="B3466" s="291"/>
    </row>
    <row r="3467" spans="2:2" x14ac:dyDescent="0.3">
      <c r="B3467" s="291"/>
    </row>
    <row r="3468" spans="2:2" x14ac:dyDescent="0.3">
      <c r="B3468" s="291"/>
    </row>
    <row r="3469" spans="2:2" x14ac:dyDescent="0.3">
      <c r="B3469" s="291"/>
    </row>
    <row r="3470" spans="2:2" x14ac:dyDescent="0.3">
      <c r="B3470" s="291"/>
    </row>
    <row r="3471" spans="2:2" x14ac:dyDescent="0.3">
      <c r="B3471" s="291"/>
    </row>
    <row r="3472" spans="2:2" x14ac:dyDescent="0.3">
      <c r="B3472" s="291"/>
    </row>
    <row r="3473" spans="2:2" x14ac:dyDescent="0.3">
      <c r="B3473" s="291"/>
    </row>
    <row r="3474" spans="2:2" x14ac:dyDescent="0.3">
      <c r="B3474" s="291"/>
    </row>
    <row r="3475" spans="2:2" x14ac:dyDescent="0.3">
      <c r="B3475" s="291"/>
    </row>
    <row r="3476" spans="2:2" x14ac:dyDescent="0.3">
      <c r="B3476" s="291"/>
    </row>
    <row r="3477" spans="2:2" x14ac:dyDescent="0.3">
      <c r="B3477" s="291"/>
    </row>
    <row r="3478" spans="2:2" x14ac:dyDescent="0.3">
      <c r="B3478" s="291"/>
    </row>
    <row r="3479" spans="2:2" x14ac:dyDescent="0.3">
      <c r="B3479" s="291"/>
    </row>
    <row r="3480" spans="2:2" x14ac:dyDescent="0.3">
      <c r="B3480" s="291"/>
    </row>
    <row r="3481" spans="2:2" x14ac:dyDescent="0.3">
      <c r="B3481" s="291"/>
    </row>
    <row r="3482" spans="2:2" x14ac:dyDescent="0.3">
      <c r="B3482" s="291"/>
    </row>
    <row r="3483" spans="2:2" x14ac:dyDescent="0.3">
      <c r="B3483" s="291"/>
    </row>
    <row r="3484" spans="2:2" x14ac:dyDescent="0.3">
      <c r="B3484" s="291"/>
    </row>
    <row r="3485" spans="2:2" x14ac:dyDescent="0.3">
      <c r="B3485" s="291"/>
    </row>
    <row r="3486" spans="2:2" x14ac:dyDescent="0.3">
      <c r="B3486" s="291"/>
    </row>
    <row r="3487" spans="2:2" x14ac:dyDescent="0.3">
      <c r="B3487" s="291"/>
    </row>
    <row r="3488" spans="2:2" x14ac:dyDescent="0.3">
      <c r="B3488" s="291"/>
    </row>
    <row r="3489" spans="2:2" x14ac:dyDescent="0.3">
      <c r="B3489" s="291"/>
    </row>
    <row r="3490" spans="2:2" x14ac:dyDescent="0.3">
      <c r="B3490" s="291"/>
    </row>
    <row r="3491" spans="2:2" x14ac:dyDescent="0.3">
      <c r="B3491" s="291"/>
    </row>
    <row r="3492" spans="2:2" x14ac:dyDescent="0.3">
      <c r="B3492" s="291"/>
    </row>
    <row r="3493" spans="2:2" x14ac:dyDescent="0.3">
      <c r="B3493" s="291"/>
    </row>
    <row r="3494" spans="2:2" x14ac:dyDescent="0.3">
      <c r="B3494" s="291"/>
    </row>
    <row r="3495" spans="2:2" x14ac:dyDescent="0.3">
      <c r="B3495" s="291"/>
    </row>
    <row r="3496" spans="2:2" x14ac:dyDescent="0.3">
      <c r="B3496" s="291"/>
    </row>
    <row r="3497" spans="2:2" x14ac:dyDescent="0.3">
      <c r="B3497" s="291"/>
    </row>
    <row r="3498" spans="2:2" x14ac:dyDescent="0.3">
      <c r="B3498" s="291"/>
    </row>
    <row r="3499" spans="2:2" x14ac:dyDescent="0.3">
      <c r="B3499" s="291"/>
    </row>
    <row r="3500" spans="2:2" x14ac:dyDescent="0.3">
      <c r="B3500" s="291"/>
    </row>
    <row r="3501" spans="2:2" x14ac:dyDescent="0.3">
      <c r="B3501" s="291"/>
    </row>
    <row r="3502" spans="2:2" x14ac:dyDescent="0.3">
      <c r="B3502" s="291"/>
    </row>
    <row r="3503" spans="2:2" x14ac:dyDescent="0.3">
      <c r="B3503" s="291"/>
    </row>
    <row r="3504" spans="2:2" x14ac:dyDescent="0.3">
      <c r="B3504" s="291"/>
    </row>
    <row r="3505" spans="2:2" x14ac:dyDescent="0.3">
      <c r="B3505" s="291"/>
    </row>
    <row r="3506" spans="2:2" x14ac:dyDescent="0.3">
      <c r="B3506" s="291"/>
    </row>
    <row r="3507" spans="2:2" x14ac:dyDescent="0.3">
      <c r="B3507" s="291"/>
    </row>
    <row r="3508" spans="2:2" x14ac:dyDescent="0.3">
      <c r="B3508" s="291"/>
    </row>
    <row r="3509" spans="2:2" x14ac:dyDescent="0.3">
      <c r="B3509" s="291"/>
    </row>
    <row r="3510" spans="2:2" x14ac:dyDescent="0.3">
      <c r="B3510" s="291"/>
    </row>
    <row r="3511" spans="2:2" x14ac:dyDescent="0.3">
      <c r="B3511" s="291"/>
    </row>
    <row r="3512" spans="2:2" x14ac:dyDescent="0.3">
      <c r="B3512" s="291"/>
    </row>
    <row r="3513" spans="2:2" x14ac:dyDescent="0.3">
      <c r="B3513" s="291"/>
    </row>
    <row r="3514" spans="2:2" x14ac:dyDescent="0.3">
      <c r="B3514" s="291"/>
    </row>
    <row r="3515" spans="2:2" x14ac:dyDescent="0.3">
      <c r="B3515" s="291"/>
    </row>
    <row r="3516" spans="2:2" x14ac:dyDescent="0.3">
      <c r="B3516" s="291"/>
    </row>
    <row r="3517" spans="2:2" x14ac:dyDescent="0.3">
      <c r="B3517" s="291"/>
    </row>
    <row r="3518" spans="2:2" x14ac:dyDescent="0.3">
      <c r="B3518" s="291"/>
    </row>
    <row r="3519" spans="2:2" x14ac:dyDescent="0.3">
      <c r="B3519" s="291"/>
    </row>
    <row r="3520" spans="2:2" x14ac:dyDescent="0.3">
      <c r="B3520" s="291"/>
    </row>
    <row r="3521" spans="2:2" x14ac:dyDescent="0.3">
      <c r="B3521" s="291"/>
    </row>
    <row r="3522" spans="2:2" x14ac:dyDescent="0.3">
      <c r="B3522" s="291"/>
    </row>
    <row r="3523" spans="2:2" x14ac:dyDescent="0.3">
      <c r="B3523" s="291"/>
    </row>
    <row r="3524" spans="2:2" x14ac:dyDescent="0.3">
      <c r="B3524" s="291"/>
    </row>
    <row r="3525" spans="2:2" x14ac:dyDescent="0.3">
      <c r="B3525" s="291"/>
    </row>
    <row r="3526" spans="2:2" x14ac:dyDescent="0.3">
      <c r="B3526" s="291"/>
    </row>
    <row r="3527" spans="2:2" x14ac:dyDescent="0.3">
      <c r="B3527" s="291"/>
    </row>
    <row r="3528" spans="2:2" x14ac:dyDescent="0.3">
      <c r="B3528" s="291"/>
    </row>
    <row r="3529" spans="2:2" x14ac:dyDescent="0.3">
      <c r="B3529" s="291"/>
    </row>
    <row r="3530" spans="2:2" x14ac:dyDescent="0.3">
      <c r="B3530" s="291"/>
    </row>
    <row r="3531" spans="2:2" x14ac:dyDescent="0.3">
      <c r="B3531" s="291"/>
    </row>
    <row r="3532" spans="2:2" x14ac:dyDescent="0.3">
      <c r="B3532" s="291"/>
    </row>
    <row r="3533" spans="2:2" x14ac:dyDescent="0.3">
      <c r="B3533" s="291"/>
    </row>
    <row r="3534" spans="2:2" x14ac:dyDescent="0.3">
      <c r="B3534" s="291"/>
    </row>
    <row r="3535" spans="2:2" x14ac:dyDescent="0.3">
      <c r="B3535" s="291"/>
    </row>
    <row r="3536" spans="2:2" x14ac:dyDescent="0.3">
      <c r="B3536" s="291"/>
    </row>
    <row r="3537" spans="2:2" x14ac:dyDescent="0.3">
      <c r="B3537" s="291"/>
    </row>
    <row r="3538" spans="2:2" x14ac:dyDescent="0.3">
      <c r="B3538" s="291"/>
    </row>
    <row r="3539" spans="2:2" x14ac:dyDescent="0.3">
      <c r="B3539" s="291"/>
    </row>
    <row r="3540" spans="2:2" x14ac:dyDescent="0.3">
      <c r="B3540" s="291"/>
    </row>
    <row r="3541" spans="2:2" x14ac:dyDescent="0.3">
      <c r="B3541" s="291"/>
    </row>
    <row r="3542" spans="2:2" x14ac:dyDescent="0.3">
      <c r="B3542" s="291"/>
    </row>
    <row r="3543" spans="2:2" x14ac:dyDescent="0.3">
      <c r="B3543" s="291"/>
    </row>
    <row r="3544" spans="2:2" x14ac:dyDescent="0.3">
      <c r="B3544" s="291"/>
    </row>
    <row r="3545" spans="2:2" x14ac:dyDescent="0.3">
      <c r="B3545" s="291"/>
    </row>
    <row r="3546" spans="2:2" x14ac:dyDescent="0.3">
      <c r="B3546" s="291"/>
    </row>
    <row r="3547" spans="2:2" x14ac:dyDescent="0.3">
      <c r="B3547" s="291"/>
    </row>
    <row r="3548" spans="2:2" x14ac:dyDescent="0.3">
      <c r="B3548" s="291"/>
    </row>
    <row r="3549" spans="2:2" x14ac:dyDescent="0.3">
      <c r="B3549" s="291"/>
    </row>
    <row r="3550" spans="2:2" x14ac:dyDescent="0.3">
      <c r="B3550" s="291"/>
    </row>
    <row r="3551" spans="2:2" x14ac:dyDescent="0.3">
      <c r="B3551" s="291"/>
    </row>
    <row r="3552" spans="2:2" x14ac:dyDescent="0.3">
      <c r="B3552" s="291"/>
    </row>
    <row r="3553" spans="2:2" x14ac:dyDescent="0.3">
      <c r="B3553" s="291"/>
    </row>
    <row r="3554" spans="2:2" x14ac:dyDescent="0.3">
      <c r="B3554" s="291"/>
    </row>
    <row r="3555" spans="2:2" x14ac:dyDescent="0.3">
      <c r="B3555" s="291"/>
    </row>
    <row r="3556" spans="2:2" x14ac:dyDescent="0.3">
      <c r="B3556" s="291"/>
    </row>
    <row r="3557" spans="2:2" x14ac:dyDescent="0.3">
      <c r="B3557" s="291"/>
    </row>
    <row r="3558" spans="2:2" x14ac:dyDescent="0.3">
      <c r="B3558" s="291"/>
    </row>
    <row r="3559" spans="2:2" x14ac:dyDescent="0.3">
      <c r="B3559" s="291"/>
    </row>
    <row r="3560" spans="2:2" x14ac:dyDescent="0.3">
      <c r="B3560" s="291"/>
    </row>
    <row r="3561" spans="2:2" x14ac:dyDescent="0.3">
      <c r="B3561" s="291"/>
    </row>
    <row r="3562" spans="2:2" x14ac:dyDescent="0.3">
      <c r="B3562" s="291"/>
    </row>
    <row r="3563" spans="2:2" x14ac:dyDescent="0.3">
      <c r="B3563" s="291"/>
    </row>
    <row r="3564" spans="2:2" x14ac:dyDescent="0.3">
      <c r="B3564" s="291"/>
    </row>
    <row r="3565" spans="2:2" x14ac:dyDescent="0.3">
      <c r="B3565" s="291"/>
    </row>
    <row r="3566" spans="2:2" x14ac:dyDescent="0.3">
      <c r="B3566" s="291"/>
    </row>
    <row r="3567" spans="2:2" x14ac:dyDescent="0.3">
      <c r="B3567" s="291"/>
    </row>
    <row r="3568" spans="2:2" x14ac:dyDescent="0.3">
      <c r="B3568" s="291"/>
    </row>
    <row r="3569" spans="2:2" x14ac:dyDescent="0.3">
      <c r="B3569" s="291"/>
    </row>
    <row r="3570" spans="2:2" x14ac:dyDescent="0.3">
      <c r="B3570" s="291"/>
    </row>
    <row r="3571" spans="2:2" x14ac:dyDescent="0.3">
      <c r="B3571" s="291"/>
    </row>
    <row r="3572" spans="2:2" x14ac:dyDescent="0.3">
      <c r="B3572" s="291"/>
    </row>
    <row r="3573" spans="2:2" x14ac:dyDescent="0.3">
      <c r="B3573" s="291"/>
    </row>
    <row r="3574" spans="2:2" x14ac:dyDescent="0.3">
      <c r="B3574" s="291"/>
    </row>
    <row r="3575" spans="2:2" x14ac:dyDescent="0.3">
      <c r="B3575" s="291"/>
    </row>
    <row r="3576" spans="2:2" x14ac:dyDescent="0.3">
      <c r="B3576" s="291"/>
    </row>
    <row r="3577" spans="2:2" x14ac:dyDescent="0.3">
      <c r="B3577" s="291"/>
    </row>
    <row r="3578" spans="2:2" x14ac:dyDescent="0.3">
      <c r="B3578" s="291"/>
    </row>
    <row r="3579" spans="2:2" x14ac:dyDescent="0.3">
      <c r="B3579" s="291"/>
    </row>
    <row r="3580" spans="2:2" x14ac:dyDescent="0.3">
      <c r="B3580" s="291"/>
    </row>
    <row r="3581" spans="2:2" x14ac:dyDescent="0.3">
      <c r="B3581" s="291"/>
    </row>
    <row r="3582" spans="2:2" x14ac:dyDescent="0.3">
      <c r="B3582" s="291"/>
    </row>
    <row r="3583" spans="2:2" x14ac:dyDescent="0.3">
      <c r="B3583" s="291"/>
    </row>
    <row r="3584" spans="2:2" x14ac:dyDescent="0.3">
      <c r="B3584" s="291"/>
    </row>
    <row r="3585" spans="2:2" x14ac:dyDescent="0.3">
      <c r="B3585" s="291"/>
    </row>
    <row r="3586" spans="2:2" x14ac:dyDescent="0.3">
      <c r="B3586" s="291"/>
    </row>
    <row r="3587" spans="2:2" x14ac:dyDescent="0.3">
      <c r="B3587" s="291"/>
    </row>
    <row r="3588" spans="2:2" x14ac:dyDescent="0.3">
      <c r="B3588" s="291"/>
    </row>
    <row r="3589" spans="2:2" x14ac:dyDescent="0.3">
      <c r="B3589" s="291"/>
    </row>
    <row r="3590" spans="2:2" x14ac:dyDescent="0.3">
      <c r="B3590" s="291"/>
    </row>
    <row r="3591" spans="2:2" x14ac:dyDescent="0.3">
      <c r="B3591" s="291"/>
    </row>
    <row r="3592" spans="2:2" x14ac:dyDescent="0.3">
      <c r="B3592" s="291"/>
    </row>
    <row r="3593" spans="2:2" x14ac:dyDescent="0.3">
      <c r="B3593" s="291"/>
    </row>
    <row r="3594" spans="2:2" x14ac:dyDescent="0.3">
      <c r="B3594" s="291"/>
    </row>
    <row r="3595" spans="2:2" x14ac:dyDescent="0.3">
      <c r="B3595" s="291"/>
    </row>
    <row r="3596" spans="2:2" x14ac:dyDescent="0.3">
      <c r="B3596" s="291"/>
    </row>
    <row r="3597" spans="2:2" x14ac:dyDescent="0.3">
      <c r="B3597" s="291"/>
    </row>
    <row r="3598" spans="2:2" x14ac:dyDescent="0.3">
      <c r="B3598" s="291"/>
    </row>
    <row r="3599" spans="2:2" x14ac:dyDescent="0.3">
      <c r="B3599" s="291"/>
    </row>
    <row r="3600" spans="2:2" x14ac:dyDescent="0.3">
      <c r="B3600" s="291"/>
    </row>
    <row r="3601" spans="2:2" x14ac:dyDescent="0.3">
      <c r="B3601" s="291"/>
    </row>
    <row r="3602" spans="2:2" x14ac:dyDescent="0.3">
      <c r="B3602" s="291"/>
    </row>
    <row r="3603" spans="2:2" x14ac:dyDescent="0.3">
      <c r="B3603" s="291"/>
    </row>
    <row r="3604" spans="2:2" x14ac:dyDescent="0.3">
      <c r="B3604" s="291"/>
    </row>
    <row r="3605" spans="2:2" x14ac:dyDescent="0.3">
      <c r="B3605" s="291"/>
    </row>
    <row r="3606" spans="2:2" x14ac:dyDescent="0.3">
      <c r="B3606" s="291"/>
    </row>
    <row r="3607" spans="2:2" x14ac:dyDescent="0.3">
      <c r="B3607" s="291"/>
    </row>
    <row r="3608" spans="2:2" x14ac:dyDescent="0.3">
      <c r="B3608" s="291"/>
    </row>
    <row r="3609" spans="2:2" x14ac:dyDescent="0.3">
      <c r="B3609" s="291"/>
    </row>
    <row r="3610" spans="2:2" x14ac:dyDescent="0.3">
      <c r="B3610" s="291"/>
    </row>
    <row r="3611" spans="2:2" x14ac:dyDescent="0.3">
      <c r="B3611" s="291"/>
    </row>
    <row r="3612" spans="2:2" x14ac:dyDescent="0.3">
      <c r="B3612" s="291"/>
    </row>
    <row r="3613" spans="2:2" x14ac:dyDescent="0.3">
      <c r="B3613" s="291"/>
    </row>
    <row r="3614" spans="2:2" x14ac:dyDescent="0.3">
      <c r="B3614" s="291"/>
    </row>
    <row r="3615" spans="2:2" x14ac:dyDescent="0.3">
      <c r="B3615" s="291"/>
    </row>
    <row r="3616" spans="2:2" x14ac:dyDescent="0.3">
      <c r="B3616" s="291"/>
    </row>
    <row r="3617" spans="2:2" x14ac:dyDescent="0.3">
      <c r="B3617" s="291"/>
    </row>
    <row r="3618" spans="2:2" x14ac:dyDescent="0.3">
      <c r="B3618" s="291"/>
    </row>
    <row r="3619" spans="2:2" x14ac:dyDescent="0.3">
      <c r="B3619" s="291"/>
    </row>
    <row r="3620" spans="2:2" x14ac:dyDescent="0.3">
      <c r="B3620" s="291"/>
    </row>
    <row r="3621" spans="2:2" x14ac:dyDescent="0.3">
      <c r="B3621" s="291"/>
    </row>
    <row r="3622" spans="2:2" x14ac:dyDescent="0.3">
      <c r="B3622" s="291"/>
    </row>
    <row r="3623" spans="2:2" x14ac:dyDescent="0.3">
      <c r="B3623" s="291"/>
    </row>
    <row r="3624" spans="2:2" x14ac:dyDescent="0.3">
      <c r="B3624" s="291"/>
    </row>
    <row r="3625" spans="2:2" x14ac:dyDescent="0.3">
      <c r="B3625" s="291"/>
    </row>
    <row r="3626" spans="2:2" x14ac:dyDescent="0.3">
      <c r="B3626" s="291"/>
    </row>
    <row r="3627" spans="2:2" x14ac:dyDescent="0.3">
      <c r="B3627" s="291"/>
    </row>
    <row r="3628" spans="2:2" x14ac:dyDescent="0.3">
      <c r="B3628" s="291"/>
    </row>
    <row r="3629" spans="2:2" x14ac:dyDescent="0.3">
      <c r="B3629" s="291"/>
    </row>
    <row r="3630" spans="2:2" x14ac:dyDescent="0.3">
      <c r="B3630" s="291"/>
    </row>
    <row r="3631" spans="2:2" x14ac:dyDescent="0.3">
      <c r="B3631" s="291"/>
    </row>
    <row r="3632" spans="2:2" x14ac:dyDescent="0.3">
      <c r="B3632" s="291"/>
    </row>
    <row r="3633" spans="2:2" x14ac:dyDescent="0.3">
      <c r="B3633" s="291"/>
    </row>
    <row r="3634" spans="2:2" x14ac:dyDescent="0.3">
      <c r="B3634" s="291"/>
    </row>
    <row r="3635" spans="2:2" x14ac:dyDescent="0.3">
      <c r="B3635" s="291"/>
    </row>
    <row r="3636" spans="2:2" x14ac:dyDescent="0.3">
      <c r="B3636" s="291"/>
    </row>
    <row r="3637" spans="2:2" x14ac:dyDescent="0.3">
      <c r="B3637" s="291"/>
    </row>
    <row r="3638" spans="2:2" x14ac:dyDescent="0.3">
      <c r="B3638" s="291"/>
    </row>
    <row r="3639" spans="2:2" x14ac:dyDescent="0.3">
      <c r="B3639" s="291"/>
    </row>
    <row r="3640" spans="2:2" x14ac:dyDescent="0.3">
      <c r="B3640" s="291"/>
    </row>
    <row r="3641" spans="2:2" x14ac:dyDescent="0.3">
      <c r="B3641" s="291"/>
    </row>
    <row r="3642" spans="2:2" x14ac:dyDescent="0.3">
      <c r="B3642" s="291"/>
    </row>
    <row r="3643" spans="2:2" x14ac:dyDescent="0.3">
      <c r="B3643" s="291"/>
    </row>
    <row r="3644" spans="2:2" x14ac:dyDescent="0.3">
      <c r="B3644" s="291"/>
    </row>
    <row r="3645" spans="2:2" x14ac:dyDescent="0.3">
      <c r="B3645" s="291"/>
    </row>
    <row r="3646" spans="2:2" x14ac:dyDescent="0.3">
      <c r="B3646" s="291"/>
    </row>
    <row r="3647" spans="2:2" x14ac:dyDescent="0.3">
      <c r="B3647" s="291"/>
    </row>
    <row r="3648" spans="2:2" x14ac:dyDescent="0.3">
      <c r="B3648" s="291"/>
    </row>
    <row r="3649" spans="2:2" x14ac:dyDescent="0.3">
      <c r="B3649" s="291"/>
    </row>
    <row r="3650" spans="2:2" x14ac:dyDescent="0.3">
      <c r="B3650" s="291"/>
    </row>
    <row r="3651" spans="2:2" x14ac:dyDescent="0.3">
      <c r="B3651" s="291"/>
    </row>
    <row r="3652" spans="2:2" x14ac:dyDescent="0.3">
      <c r="B3652" s="291"/>
    </row>
    <row r="3653" spans="2:2" x14ac:dyDescent="0.3">
      <c r="B3653" s="291"/>
    </row>
    <row r="3654" spans="2:2" x14ac:dyDescent="0.3">
      <c r="B3654" s="291"/>
    </row>
    <row r="3655" spans="2:2" x14ac:dyDescent="0.3">
      <c r="B3655" s="291"/>
    </row>
    <row r="3656" spans="2:2" x14ac:dyDescent="0.3">
      <c r="B3656" s="291"/>
    </row>
    <row r="3657" spans="2:2" x14ac:dyDescent="0.3">
      <c r="B3657" s="291"/>
    </row>
    <row r="3658" spans="2:2" x14ac:dyDescent="0.3">
      <c r="B3658" s="291"/>
    </row>
    <row r="3659" spans="2:2" x14ac:dyDescent="0.3">
      <c r="B3659" s="291"/>
    </row>
    <row r="3660" spans="2:2" x14ac:dyDescent="0.3">
      <c r="B3660" s="291"/>
    </row>
    <row r="3661" spans="2:2" x14ac:dyDescent="0.3">
      <c r="B3661" s="291"/>
    </row>
    <row r="3662" spans="2:2" x14ac:dyDescent="0.3">
      <c r="B3662" s="291"/>
    </row>
    <row r="3663" spans="2:2" x14ac:dyDescent="0.3">
      <c r="B3663" s="291"/>
    </row>
    <row r="3664" spans="2:2" x14ac:dyDescent="0.3">
      <c r="B3664" s="291"/>
    </row>
    <row r="3665" spans="2:2" x14ac:dyDescent="0.3">
      <c r="B3665" s="291"/>
    </row>
    <row r="3666" spans="2:2" x14ac:dyDescent="0.3">
      <c r="B3666" s="291"/>
    </row>
    <row r="3667" spans="2:2" x14ac:dyDescent="0.3">
      <c r="B3667" s="291"/>
    </row>
    <row r="3668" spans="2:2" x14ac:dyDescent="0.3">
      <c r="B3668" s="291"/>
    </row>
    <row r="3669" spans="2:2" x14ac:dyDescent="0.3">
      <c r="B3669" s="291"/>
    </row>
    <row r="3670" spans="2:2" x14ac:dyDescent="0.3">
      <c r="B3670" s="291"/>
    </row>
    <row r="3671" spans="2:2" x14ac:dyDescent="0.3">
      <c r="B3671" s="291"/>
    </row>
    <row r="3672" spans="2:2" x14ac:dyDescent="0.3">
      <c r="B3672" s="291"/>
    </row>
    <row r="3673" spans="2:2" x14ac:dyDescent="0.3">
      <c r="B3673" s="291"/>
    </row>
    <row r="3674" spans="2:2" x14ac:dyDescent="0.3">
      <c r="B3674" s="291"/>
    </row>
    <row r="3675" spans="2:2" x14ac:dyDescent="0.3">
      <c r="B3675" s="291"/>
    </row>
    <row r="3676" spans="2:2" x14ac:dyDescent="0.3">
      <c r="B3676" s="291"/>
    </row>
    <row r="3677" spans="2:2" x14ac:dyDescent="0.3">
      <c r="B3677" s="291"/>
    </row>
    <row r="3678" spans="2:2" x14ac:dyDescent="0.3">
      <c r="B3678" s="291"/>
    </row>
    <row r="3679" spans="2:2" x14ac:dyDescent="0.3">
      <c r="B3679" s="291"/>
    </row>
    <row r="3680" spans="2:2" x14ac:dyDescent="0.3">
      <c r="B3680" s="291"/>
    </row>
    <row r="3681" spans="2:2" x14ac:dyDescent="0.3">
      <c r="B3681" s="291"/>
    </row>
    <row r="3682" spans="2:2" x14ac:dyDescent="0.3">
      <c r="B3682" s="291"/>
    </row>
    <row r="3683" spans="2:2" x14ac:dyDescent="0.3">
      <c r="B3683" s="291"/>
    </row>
    <row r="3684" spans="2:2" x14ac:dyDescent="0.3">
      <c r="B3684" s="291"/>
    </row>
    <row r="3685" spans="2:2" x14ac:dyDescent="0.3">
      <c r="B3685" s="291"/>
    </row>
    <row r="3686" spans="2:2" x14ac:dyDescent="0.3">
      <c r="B3686" s="291"/>
    </row>
    <row r="3687" spans="2:2" x14ac:dyDescent="0.3">
      <c r="B3687" s="291"/>
    </row>
    <row r="3688" spans="2:2" x14ac:dyDescent="0.3">
      <c r="B3688" s="291"/>
    </row>
    <row r="3689" spans="2:2" x14ac:dyDescent="0.3">
      <c r="B3689" s="291"/>
    </row>
    <row r="3690" spans="2:2" x14ac:dyDescent="0.3">
      <c r="B3690" s="291"/>
    </row>
    <row r="3691" spans="2:2" x14ac:dyDescent="0.3">
      <c r="B3691" s="291"/>
    </row>
    <row r="3692" spans="2:2" x14ac:dyDescent="0.3">
      <c r="B3692" s="291"/>
    </row>
    <row r="3693" spans="2:2" x14ac:dyDescent="0.3">
      <c r="B3693" s="291"/>
    </row>
    <row r="3694" spans="2:2" x14ac:dyDescent="0.3">
      <c r="B3694" s="291"/>
    </row>
    <row r="3695" spans="2:2" x14ac:dyDescent="0.3">
      <c r="B3695" s="291"/>
    </row>
    <row r="3696" spans="2:2" x14ac:dyDescent="0.3">
      <c r="B3696" s="291"/>
    </row>
    <row r="3697" spans="2:2" x14ac:dyDescent="0.3">
      <c r="B3697" s="291"/>
    </row>
    <row r="3698" spans="2:2" x14ac:dyDescent="0.3">
      <c r="B3698" s="291"/>
    </row>
    <row r="3699" spans="2:2" x14ac:dyDescent="0.3">
      <c r="B3699" s="291"/>
    </row>
    <row r="3700" spans="2:2" x14ac:dyDescent="0.3">
      <c r="B3700" s="291"/>
    </row>
    <row r="3701" spans="2:2" x14ac:dyDescent="0.3">
      <c r="B3701" s="291"/>
    </row>
    <row r="3702" spans="2:2" x14ac:dyDescent="0.3">
      <c r="B3702" s="291"/>
    </row>
    <row r="3703" spans="2:2" x14ac:dyDescent="0.3">
      <c r="B3703" s="291"/>
    </row>
    <row r="3704" spans="2:2" x14ac:dyDescent="0.3">
      <c r="B3704" s="291"/>
    </row>
    <row r="3705" spans="2:2" x14ac:dyDescent="0.3">
      <c r="B3705" s="291"/>
    </row>
    <row r="3706" spans="2:2" x14ac:dyDescent="0.3">
      <c r="B3706" s="291"/>
    </row>
    <row r="3707" spans="2:2" x14ac:dyDescent="0.3">
      <c r="B3707" s="291"/>
    </row>
    <row r="3708" spans="2:2" x14ac:dyDescent="0.3">
      <c r="B3708" s="291"/>
    </row>
    <row r="3709" spans="2:2" x14ac:dyDescent="0.3">
      <c r="B3709" s="291"/>
    </row>
    <row r="3710" spans="2:2" x14ac:dyDescent="0.3">
      <c r="B3710" s="291"/>
    </row>
    <row r="3711" spans="2:2" x14ac:dyDescent="0.3">
      <c r="B3711" s="291"/>
    </row>
    <row r="3712" spans="2:2" x14ac:dyDescent="0.3">
      <c r="B3712" s="291"/>
    </row>
    <row r="3713" spans="2:2" x14ac:dyDescent="0.3">
      <c r="B3713" s="291"/>
    </row>
    <row r="3714" spans="2:2" x14ac:dyDescent="0.3">
      <c r="B3714" s="291"/>
    </row>
    <row r="3715" spans="2:2" x14ac:dyDescent="0.3">
      <c r="B3715" s="291"/>
    </row>
    <row r="3716" spans="2:2" x14ac:dyDescent="0.3">
      <c r="B3716" s="291"/>
    </row>
    <row r="3717" spans="2:2" x14ac:dyDescent="0.3">
      <c r="B3717" s="291"/>
    </row>
    <row r="3718" spans="2:2" x14ac:dyDescent="0.3">
      <c r="B3718" s="291"/>
    </row>
    <row r="3719" spans="2:2" x14ac:dyDescent="0.3">
      <c r="B3719" s="291"/>
    </row>
    <row r="3720" spans="2:2" x14ac:dyDescent="0.3">
      <c r="B3720" s="291"/>
    </row>
    <row r="3721" spans="2:2" x14ac:dyDescent="0.3">
      <c r="B3721" s="291"/>
    </row>
    <row r="3722" spans="2:2" x14ac:dyDescent="0.3">
      <c r="B3722" s="291"/>
    </row>
    <row r="3723" spans="2:2" x14ac:dyDescent="0.3">
      <c r="B3723" s="291"/>
    </row>
    <row r="3724" spans="2:2" x14ac:dyDescent="0.3">
      <c r="B3724" s="291"/>
    </row>
    <row r="3725" spans="2:2" x14ac:dyDescent="0.3">
      <c r="B3725" s="291"/>
    </row>
    <row r="3726" spans="2:2" x14ac:dyDescent="0.3">
      <c r="B3726" s="291"/>
    </row>
    <row r="3727" spans="2:2" x14ac:dyDescent="0.3">
      <c r="B3727" s="291"/>
    </row>
    <row r="3728" spans="2:2" x14ac:dyDescent="0.3">
      <c r="B3728" s="291"/>
    </row>
    <row r="3729" spans="2:2" x14ac:dyDescent="0.3">
      <c r="B3729" s="291"/>
    </row>
    <row r="3730" spans="2:2" x14ac:dyDescent="0.3">
      <c r="B3730" s="291"/>
    </row>
    <row r="3731" spans="2:2" x14ac:dyDescent="0.3">
      <c r="B3731" s="291"/>
    </row>
    <row r="3732" spans="2:2" x14ac:dyDescent="0.3">
      <c r="B3732" s="291"/>
    </row>
    <row r="3733" spans="2:2" x14ac:dyDescent="0.3">
      <c r="B3733" s="291"/>
    </row>
    <row r="3734" spans="2:2" x14ac:dyDescent="0.3">
      <c r="B3734" s="291"/>
    </row>
    <row r="3735" spans="2:2" x14ac:dyDescent="0.3">
      <c r="B3735" s="291"/>
    </row>
    <row r="3736" spans="2:2" x14ac:dyDescent="0.3">
      <c r="B3736" s="291"/>
    </row>
    <row r="3737" spans="2:2" x14ac:dyDescent="0.3">
      <c r="B3737" s="291"/>
    </row>
    <row r="3738" spans="2:2" x14ac:dyDescent="0.3">
      <c r="B3738" s="291"/>
    </row>
    <row r="3739" spans="2:2" x14ac:dyDescent="0.3">
      <c r="B3739" s="291"/>
    </row>
    <row r="3740" spans="2:2" x14ac:dyDescent="0.3">
      <c r="B3740" s="291"/>
    </row>
    <row r="3741" spans="2:2" x14ac:dyDescent="0.3">
      <c r="B3741" s="291"/>
    </row>
    <row r="3742" spans="2:2" x14ac:dyDescent="0.3">
      <c r="B3742" s="291"/>
    </row>
    <row r="3743" spans="2:2" x14ac:dyDescent="0.3">
      <c r="B3743" s="291"/>
    </row>
    <row r="3744" spans="2:2" x14ac:dyDescent="0.3">
      <c r="B3744" s="291"/>
    </row>
    <row r="3745" spans="2:2" x14ac:dyDescent="0.3">
      <c r="B3745" s="291"/>
    </row>
    <row r="3746" spans="2:2" x14ac:dyDescent="0.3">
      <c r="B3746" s="291"/>
    </row>
    <row r="3747" spans="2:2" x14ac:dyDescent="0.3">
      <c r="B3747" s="291"/>
    </row>
    <row r="3748" spans="2:2" x14ac:dyDescent="0.3">
      <c r="B3748" s="291"/>
    </row>
    <row r="3749" spans="2:2" x14ac:dyDescent="0.3">
      <c r="B3749" s="291"/>
    </row>
    <row r="3750" spans="2:2" x14ac:dyDescent="0.3">
      <c r="B3750" s="291"/>
    </row>
    <row r="3751" spans="2:2" x14ac:dyDescent="0.3">
      <c r="B3751" s="291"/>
    </row>
    <row r="3752" spans="2:2" x14ac:dyDescent="0.3">
      <c r="B3752" s="291"/>
    </row>
    <row r="3753" spans="2:2" x14ac:dyDescent="0.3">
      <c r="B3753" s="291"/>
    </row>
    <row r="3754" spans="2:2" x14ac:dyDescent="0.3">
      <c r="B3754" s="291"/>
    </row>
    <row r="3755" spans="2:2" x14ac:dyDescent="0.3">
      <c r="B3755" s="291"/>
    </row>
    <row r="3756" spans="2:2" x14ac:dyDescent="0.3">
      <c r="B3756" s="291"/>
    </row>
    <row r="3757" spans="2:2" x14ac:dyDescent="0.3">
      <c r="B3757" s="291"/>
    </row>
    <row r="3758" spans="2:2" x14ac:dyDescent="0.3">
      <c r="B3758" s="291"/>
    </row>
    <row r="3759" spans="2:2" x14ac:dyDescent="0.3">
      <c r="B3759" s="291"/>
    </row>
    <row r="3760" spans="2:2" x14ac:dyDescent="0.3">
      <c r="B3760" s="291"/>
    </row>
    <row r="3761" spans="2:2" x14ac:dyDescent="0.3">
      <c r="B3761" s="291"/>
    </row>
    <row r="3762" spans="2:2" x14ac:dyDescent="0.3">
      <c r="B3762" s="291"/>
    </row>
    <row r="3763" spans="2:2" x14ac:dyDescent="0.3">
      <c r="B3763" s="291"/>
    </row>
    <row r="3764" spans="2:2" x14ac:dyDescent="0.3">
      <c r="B3764" s="291"/>
    </row>
    <row r="3765" spans="2:2" x14ac:dyDescent="0.3">
      <c r="B3765" s="291"/>
    </row>
    <row r="3766" spans="2:2" x14ac:dyDescent="0.3">
      <c r="B3766" s="291"/>
    </row>
    <row r="3767" spans="2:2" x14ac:dyDescent="0.3">
      <c r="B3767" s="291"/>
    </row>
    <row r="3768" spans="2:2" x14ac:dyDescent="0.3">
      <c r="B3768" s="291"/>
    </row>
    <row r="3769" spans="2:2" x14ac:dyDescent="0.3">
      <c r="B3769" s="291"/>
    </row>
    <row r="3770" spans="2:2" x14ac:dyDescent="0.3">
      <c r="B3770" s="291"/>
    </row>
    <row r="3771" spans="2:2" x14ac:dyDescent="0.3">
      <c r="B3771" s="291"/>
    </row>
    <row r="3772" spans="2:2" x14ac:dyDescent="0.3">
      <c r="B3772" s="291"/>
    </row>
    <row r="3773" spans="2:2" x14ac:dyDescent="0.3">
      <c r="B3773" s="291"/>
    </row>
    <row r="3774" spans="2:2" x14ac:dyDescent="0.3">
      <c r="B3774" s="291"/>
    </row>
    <row r="3775" spans="2:2" x14ac:dyDescent="0.3">
      <c r="B3775" s="291"/>
    </row>
    <row r="3776" spans="2:2" x14ac:dyDescent="0.3">
      <c r="B3776" s="291"/>
    </row>
    <row r="3777" spans="2:2" x14ac:dyDescent="0.3">
      <c r="B3777" s="291"/>
    </row>
    <row r="3778" spans="2:2" x14ac:dyDescent="0.3">
      <c r="B3778" s="291"/>
    </row>
    <row r="3779" spans="2:2" x14ac:dyDescent="0.3">
      <c r="B3779" s="291"/>
    </row>
    <row r="3780" spans="2:2" x14ac:dyDescent="0.3">
      <c r="B3780" s="291"/>
    </row>
    <row r="3781" spans="2:2" x14ac:dyDescent="0.3">
      <c r="B3781" s="291"/>
    </row>
    <row r="3782" spans="2:2" x14ac:dyDescent="0.3">
      <c r="B3782" s="291"/>
    </row>
    <row r="3783" spans="2:2" x14ac:dyDescent="0.3">
      <c r="B3783" s="291"/>
    </row>
    <row r="3784" spans="2:2" x14ac:dyDescent="0.3">
      <c r="B3784" s="291"/>
    </row>
    <row r="3785" spans="2:2" x14ac:dyDescent="0.3">
      <c r="B3785" s="291"/>
    </row>
    <row r="3786" spans="2:2" x14ac:dyDescent="0.3">
      <c r="B3786" s="291"/>
    </row>
    <row r="3787" spans="2:2" x14ac:dyDescent="0.3">
      <c r="B3787" s="291"/>
    </row>
    <row r="3788" spans="2:2" x14ac:dyDescent="0.3">
      <c r="B3788" s="291"/>
    </row>
    <row r="3789" spans="2:2" x14ac:dyDescent="0.3">
      <c r="B3789" s="291"/>
    </row>
    <row r="3790" spans="2:2" x14ac:dyDescent="0.3">
      <c r="B3790" s="291"/>
    </row>
    <row r="3791" spans="2:2" x14ac:dyDescent="0.3">
      <c r="B3791" s="291"/>
    </row>
    <row r="3792" spans="2:2" x14ac:dyDescent="0.3">
      <c r="B3792" s="291"/>
    </row>
    <row r="3793" spans="2:2" x14ac:dyDescent="0.3">
      <c r="B3793" s="291"/>
    </row>
    <row r="3794" spans="2:2" x14ac:dyDescent="0.3">
      <c r="B3794" s="291"/>
    </row>
    <row r="3795" spans="2:2" x14ac:dyDescent="0.3">
      <c r="B3795" s="291"/>
    </row>
    <row r="3796" spans="2:2" x14ac:dyDescent="0.3">
      <c r="B3796" s="291"/>
    </row>
    <row r="3797" spans="2:2" x14ac:dyDescent="0.3">
      <c r="B3797" s="291"/>
    </row>
    <row r="3798" spans="2:2" x14ac:dyDescent="0.3">
      <c r="B3798" s="291"/>
    </row>
    <row r="3799" spans="2:2" x14ac:dyDescent="0.3">
      <c r="B3799" s="291"/>
    </row>
    <row r="3800" spans="2:2" x14ac:dyDescent="0.3">
      <c r="B3800" s="291"/>
    </row>
    <row r="3801" spans="2:2" x14ac:dyDescent="0.3">
      <c r="B3801" s="291"/>
    </row>
    <row r="3802" spans="2:2" x14ac:dyDescent="0.3">
      <c r="B3802" s="291"/>
    </row>
    <row r="3803" spans="2:2" x14ac:dyDescent="0.3">
      <c r="B3803" s="291"/>
    </row>
    <row r="3804" spans="2:2" x14ac:dyDescent="0.3">
      <c r="B3804" s="291"/>
    </row>
    <row r="3805" spans="2:2" x14ac:dyDescent="0.3">
      <c r="B3805" s="291"/>
    </row>
    <row r="3806" spans="2:2" x14ac:dyDescent="0.3">
      <c r="B3806" s="291"/>
    </row>
    <row r="3807" spans="2:2" x14ac:dyDescent="0.3">
      <c r="B3807" s="291"/>
    </row>
    <row r="3808" spans="2:2" x14ac:dyDescent="0.3">
      <c r="B3808" s="291"/>
    </row>
    <row r="3809" spans="2:2" x14ac:dyDescent="0.3">
      <c r="B3809" s="291"/>
    </row>
    <row r="3810" spans="2:2" x14ac:dyDescent="0.3">
      <c r="B3810" s="291"/>
    </row>
    <row r="3811" spans="2:2" x14ac:dyDescent="0.3">
      <c r="B3811" s="291"/>
    </row>
    <row r="3812" spans="2:2" x14ac:dyDescent="0.3">
      <c r="B3812" s="291"/>
    </row>
    <row r="3813" spans="2:2" x14ac:dyDescent="0.3">
      <c r="B3813" s="291"/>
    </row>
    <row r="3814" spans="2:2" x14ac:dyDescent="0.3">
      <c r="B3814" s="291"/>
    </row>
    <row r="3815" spans="2:2" x14ac:dyDescent="0.3">
      <c r="B3815" s="291"/>
    </row>
    <row r="3816" spans="2:2" x14ac:dyDescent="0.3">
      <c r="B3816" s="291"/>
    </row>
    <row r="3817" spans="2:2" x14ac:dyDescent="0.3">
      <c r="B3817" s="291"/>
    </row>
    <row r="3818" spans="2:2" x14ac:dyDescent="0.3">
      <c r="B3818" s="291"/>
    </row>
    <row r="3819" spans="2:2" x14ac:dyDescent="0.3">
      <c r="B3819" s="291"/>
    </row>
    <row r="3820" spans="2:2" x14ac:dyDescent="0.3">
      <c r="B3820" s="291"/>
    </row>
    <row r="3821" spans="2:2" x14ac:dyDescent="0.3">
      <c r="B3821" s="291"/>
    </row>
    <row r="3822" spans="2:2" x14ac:dyDescent="0.3">
      <c r="B3822" s="291"/>
    </row>
    <row r="3823" spans="2:2" x14ac:dyDescent="0.3">
      <c r="B3823" s="291"/>
    </row>
    <row r="3824" spans="2:2" x14ac:dyDescent="0.3">
      <c r="B3824" s="291"/>
    </row>
    <row r="3825" spans="2:2" x14ac:dyDescent="0.3">
      <c r="B3825" s="291"/>
    </row>
    <row r="3826" spans="2:2" x14ac:dyDescent="0.3">
      <c r="B3826" s="291"/>
    </row>
    <row r="3827" spans="2:2" x14ac:dyDescent="0.3">
      <c r="B3827" s="291"/>
    </row>
    <row r="3828" spans="2:2" x14ac:dyDescent="0.3">
      <c r="B3828" s="291"/>
    </row>
    <row r="3829" spans="2:2" x14ac:dyDescent="0.3">
      <c r="B3829" s="291"/>
    </row>
    <row r="3830" spans="2:2" x14ac:dyDescent="0.3">
      <c r="B3830" s="291"/>
    </row>
    <row r="3831" spans="2:2" x14ac:dyDescent="0.3">
      <c r="B3831" s="291"/>
    </row>
    <row r="3832" spans="2:2" x14ac:dyDescent="0.3">
      <c r="B3832" s="291"/>
    </row>
    <row r="3833" spans="2:2" x14ac:dyDescent="0.3">
      <c r="B3833" s="291"/>
    </row>
    <row r="3834" spans="2:2" x14ac:dyDescent="0.3">
      <c r="B3834" s="291"/>
    </row>
    <row r="3835" spans="2:2" x14ac:dyDescent="0.3">
      <c r="B3835" s="291"/>
    </row>
    <row r="3836" spans="2:2" x14ac:dyDescent="0.3">
      <c r="B3836" s="291"/>
    </row>
    <row r="3837" spans="2:2" x14ac:dyDescent="0.3">
      <c r="B3837" s="291"/>
    </row>
    <row r="3838" spans="2:2" x14ac:dyDescent="0.3">
      <c r="B3838" s="291"/>
    </row>
    <row r="3839" spans="2:2" x14ac:dyDescent="0.3">
      <c r="B3839" s="291"/>
    </row>
    <row r="3840" spans="2:2" x14ac:dyDescent="0.3">
      <c r="B3840" s="291"/>
    </row>
    <row r="3841" spans="2:2" x14ac:dyDescent="0.3">
      <c r="B3841" s="291"/>
    </row>
    <row r="3842" spans="2:2" x14ac:dyDescent="0.3">
      <c r="B3842" s="291"/>
    </row>
    <row r="3843" spans="2:2" x14ac:dyDescent="0.3">
      <c r="B3843" s="291"/>
    </row>
    <row r="3844" spans="2:2" x14ac:dyDescent="0.3">
      <c r="B3844" s="291"/>
    </row>
    <row r="3845" spans="2:2" x14ac:dyDescent="0.3">
      <c r="B3845" s="291"/>
    </row>
    <row r="3846" spans="2:2" x14ac:dyDescent="0.3">
      <c r="B3846" s="291"/>
    </row>
    <row r="3847" spans="2:2" x14ac:dyDescent="0.3">
      <c r="B3847" s="291"/>
    </row>
    <row r="3848" spans="2:2" x14ac:dyDescent="0.3">
      <c r="B3848" s="291"/>
    </row>
    <row r="3849" spans="2:2" x14ac:dyDescent="0.3">
      <c r="B3849" s="291"/>
    </row>
    <row r="3850" spans="2:2" x14ac:dyDescent="0.3">
      <c r="B3850" s="291"/>
    </row>
    <row r="3851" spans="2:2" x14ac:dyDescent="0.3">
      <c r="B3851" s="291"/>
    </row>
    <row r="3852" spans="2:2" x14ac:dyDescent="0.3">
      <c r="B3852" s="291"/>
    </row>
    <row r="3853" spans="2:2" x14ac:dyDescent="0.3">
      <c r="B3853" s="291"/>
    </row>
    <row r="3854" spans="2:2" x14ac:dyDescent="0.3">
      <c r="B3854" s="291"/>
    </row>
    <row r="3855" spans="2:2" x14ac:dyDescent="0.3">
      <c r="B3855" s="291"/>
    </row>
    <row r="3856" spans="2:2" x14ac:dyDescent="0.3">
      <c r="B3856" s="291"/>
    </row>
    <row r="3857" spans="2:2" x14ac:dyDescent="0.3">
      <c r="B3857" s="291"/>
    </row>
    <row r="3858" spans="2:2" x14ac:dyDescent="0.3">
      <c r="B3858" s="291"/>
    </row>
    <row r="3859" spans="2:2" x14ac:dyDescent="0.3">
      <c r="B3859" s="291"/>
    </row>
    <row r="3860" spans="2:2" x14ac:dyDescent="0.3">
      <c r="B3860" s="291"/>
    </row>
    <row r="3861" spans="2:2" x14ac:dyDescent="0.3">
      <c r="B3861" s="291"/>
    </row>
    <row r="3862" spans="2:2" x14ac:dyDescent="0.3">
      <c r="B3862" s="291"/>
    </row>
    <row r="3863" spans="2:2" x14ac:dyDescent="0.3">
      <c r="B3863" s="291"/>
    </row>
    <row r="3864" spans="2:2" x14ac:dyDescent="0.3">
      <c r="B3864" s="291"/>
    </row>
    <row r="3865" spans="2:2" x14ac:dyDescent="0.3">
      <c r="B3865" s="291"/>
    </row>
    <row r="3866" spans="2:2" x14ac:dyDescent="0.3">
      <c r="B3866" s="291"/>
    </row>
    <row r="3867" spans="2:2" x14ac:dyDescent="0.3">
      <c r="B3867" s="291"/>
    </row>
    <row r="3868" spans="2:2" x14ac:dyDescent="0.3">
      <c r="B3868" s="291"/>
    </row>
    <row r="3869" spans="2:2" x14ac:dyDescent="0.3">
      <c r="B3869" s="291"/>
    </row>
    <row r="3870" spans="2:2" x14ac:dyDescent="0.3">
      <c r="B3870" s="291"/>
    </row>
    <row r="3871" spans="2:2" x14ac:dyDescent="0.3">
      <c r="B3871" s="291"/>
    </row>
    <row r="3872" spans="2:2" x14ac:dyDescent="0.3">
      <c r="B3872" s="291"/>
    </row>
    <row r="3873" spans="2:2" x14ac:dyDescent="0.3">
      <c r="B3873" s="291"/>
    </row>
    <row r="3874" spans="2:2" x14ac:dyDescent="0.3">
      <c r="B3874" s="291"/>
    </row>
    <row r="3875" spans="2:2" x14ac:dyDescent="0.3">
      <c r="B3875" s="291"/>
    </row>
    <row r="3876" spans="2:2" x14ac:dyDescent="0.3">
      <c r="B3876" s="291"/>
    </row>
    <row r="3877" spans="2:2" x14ac:dyDescent="0.3">
      <c r="B3877" s="291"/>
    </row>
    <row r="3878" spans="2:2" x14ac:dyDescent="0.3">
      <c r="B3878" s="291"/>
    </row>
    <row r="3879" spans="2:2" x14ac:dyDescent="0.3">
      <c r="B3879" s="291"/>
    </row>
    <row r="3880" spans="2:2" x14ac:dyDescent="0.3">
      <c r="B3880" s="291"/>
    </row>
    <row r="3881" spans="2:2" x14ac:dyDescent="0.3">
      <c r="B3881" s="291"/>
    </row>
    <row r="3882" spans="2:2" x14ac:dyDescent="0.3">
      <c r="B3882" s="291"/>
    </row>
    <row r="3883" spans="2:2" x14ac:dyDescent="0.3">
      <c r="B3883" s="291"/>
    </row>
    <row r="3884" spans="2:2" x14ac:dyDescent="0.3">
      <c r="B3884" s="291"/>
    </row>
    <row r="3885" spans="2:2" x14ac:dyDescent="0.3">
      <c r="B3885" s="291"/>
    </row>
    <row r="3886" spans="2:2" x14ac:dyDescent="0.3">
      <c r="B3886" s="291"/>
    </row>
    <row r="3887" spans="2:2" x14ac:dyDescent="0.3">
      <c r="B3887" s="291"/>
    </row>
    <row r="3888" spans="2:2" x14ac:dyDescent="0.3">
      <c r="B3888" s="291"/>
    </row>
    <row r="3889" spans="2:2" x14ac:dyDescent="0.3">
      <c r="B3889" s="291"/>
    </row>
    <row r="3890" spans="2:2" x14ac:dyDescent="0.3">
      <c r="B3890" s="291"/>
    </row>
    <row r="3891" spans="2:2" x14ac:dyDescent="0.3">
      <c r="B3891" s="291"/>
    </row>
    <row r="3892" spans="2:2" x14ac:dyDescent="0.3">
      <c r="B3892" s="291"/>
    </row>
    <row r="3893" spans="2:2" x14ac:dyDescent="0.3">
      <c r="B3893" s="291"/>
    </row>
    <row r="3894" spans="2:2" x14ac:dyDescent="0.3">
      <c r="B3894" s="291"/>
    </row>
    <row r="3895" spans="2:2" x14ac:dyDescent="0.3">
      <c r="B3895" s="291"/>
    </row>
    <row r="3896" spans="2:2" x14ac:dyDescent="0.3">
      <c r="B3896" s="291"/>
    </row>
    <row r="3897" spans="2:2" x14ac:dyDescent="0.3">
      <c r="B3897" s="291"/>
    </row>
    <row r="3898" spans="2:2" x14ac:dyDescent="0.3">
      <c r="B3898" s="291"/>
    </row>
    <row r="3899" spans="2:2" x14ac:dyDescent="0.3">
      <c r="B3899" s="291"/>
    </row>
    <row r="3900" spans="2:2" x14ac:dyDescent="0.3">
      <c r="B3900" s="291"/>
    </row>
    <row r="3901" spans="2:2" x14ac:dyDescent="0.3">
      <c r="B3901" s="291"/>
    </row>
    <row r="3902" spans="2:2" x14ac:dyDescent="0.3">
      <c r="B3902" s="291"/>
    </row>
    <row r="3903" spans="2:2" x14ac:dyDescent="0.3">
      <c r="B3903" s="291"/>
    </row>
    <row r="3904" spans="2:2" x14ac:dyDescent="0.3">
      <c r="B3904" s="291"/>
    </row>
    <row r="3905" spans="2:2" x14ac:dyDescent="0.3">
      <c r="B3905" s="291"/>
    </row>
    <row r="3906" spans="2:2" x14ac:dyDescent="0.3">
      <c r="B3906" s="291"/>
    </row>
    <row r="3907" spans="2:2" x14ac:dyDescent="0.3">
      <c r="B3907" s="291"/>
    </row>
    <row r="3908" spans="2:2" x14ac:dyDescent="0.3">
      <c r="B3908" s="291"/>
    </row>
    <row r="3909" spans="2:2" x14ac:dyDescent="0.3">
      <c r="B3909" s="291"/>
    </row>
    <row r="3910" spans="2:2" x14ac:dyDescent="0.3">
      <c r="B3910" s="291"/>
    </row>
    <row r="3911" spans="2:2" x14ac:dyDescent="0.3">
      <c r="B3911" s="291"/>
    </row>
    <row r="3912" spans="2:2" x14ac:dyDescent="0.3">
      <c r="B3912" s="291"/>
    </row>
    <row r="3913" spans="2:2" x14ac:dyDescent="0.3">
      <c r="B3913" s="291"/>
    </row>
    <row r="3914" spans="2:2" x14ac:dyDescent="0.3">
      <c r="B3914" s="291"/>
    </row>
    <row r="3915" spans="2:2" x14ac:dyDescent="0.3">
      <c r="B3915" s="291"/>
    </row>
    <row r="3916" spans="2:2" x14ac:dyDescent="0.3">
      <c r="B3916" s="291"/>
    </row>
    <row r="3917" spans="2:2" x14ac:dyDescent="0.3">
      <c r="B3917" s="291"/>
    </row>
    <row r="3918" spans="2:2" x14ac:dyDescent="0.3">
      <c r="B3918" s="291"/>
    </row>
    <row r="3919" spans="2:2" x14ac:dyDescent="0.3">
      <c r="B3919" s="291"/>
    </row>
    <row r="3920" spans="2:2" x14ac:dyDescent="0.3">
      <c r="B3920" s="291"/>
    </row>
    <row r="3921" spans="2:2" x14ac:dyDescent="0.3">
      <c r="B3921" s="291"/>
    </row>
    <row r="3922" spans="2:2" x14ac:dyDescent="0.3">
      <c r="B3922" s="291"/>
    </row>
    <row r="3923" spans="2:2" x14ac:dyDescent="0.3">
      <c r="B3923" s="291"/>
    </row>
    <row r="3924" spans="2:2" x14ac:dyDescent="0.3">
      <c r="B3924" s="291"/>
    </row>
    <row r="3925" spans="2:2" x14ac:dyDescent="0.3">
      <c r="B3925" s="291"/>
    </row>
    <row r="3926" spans="2:2" x14ac:dyDescent="0.3">
      <c r="B3926" s="291"/>
    </row>
    <row r="3927" spans="2:2" x14ac:dyDescent="0.3">
      <c r="B3927" s="291"/>
    </row>
    <row r="3928" spans="2:2" x14ac:dyDescent="0.3">
      <c r="B3928" s="291"/>
    </row>
    <row r="3929" spans="2:2" x14ac:dyDescent="0.3">
      <c r="B3929" s="291"/>
    </row>
    <row r="3930" spans="2:2" x14ac:dyDescent="0.3">
      <c r="B3930" s="291"/>
    </row>
    <row r="3931" spans="2:2" x14ac:dyDescent="0.3">
      <c r="B3931" s="291"/>
    </row>
    <row r="3932" spans="2:2" x14ac:dyDescent="0.3">
      <c r="B3932" s="291"/>
    </row>
    <row r="3933" spans="2:2" x14ac:dyDescent="0.3">
      <c r="B3933" s="291"/>
    </row>
    <row r="3934" spans="2:2" x14ac:dyDescent="0.3">
      <c r="B3934" s="291"/>
    </row>
    <row r="3935" spans="2:2" x14ac:dyDescent="0.3">
      <c r="B3935" s="291"/>
    </row>
    <row r="3936" spans="2:2" x14ac:dyDescent="0.3">
      <c r="B3936" s="291"/>
    </row>
    <row r="3937" spans="2:2" x14ac:dyDescent="0.3">
      <c r="B3937" s="291"/>
    </row>
    <row r="3938" spans="2:2" x14ac:dyDescent="0.3">
      <c r="B3938" s="291"/>
    </row>
    <row r="3939" spans="2:2" x14ac:dyDescent="0.3">
      <c r="B3939" s="291"/>
    </row>
    <row r="3940" spans="2:2" x14ac:dyDescent="0.3">
      <c r="B3940" s="291"/>
    </row>
    <row r="3941" spans="2:2" x14ac:dyDescent="0.3">
      <c r="B3941" s="291"/>
    </row>
    <row r="3942" spans="2:2" x14ac:dyDescent="0.3">
      <c r="B3942" s="291"/>
    </row>
    <row r="3943" spans="2:2" x14ac:dyDescent="0.3">
      <c r="B3943" s="291"/>
    </row>
    <row r="3944" spans="2:2" x14ac:dyDescent="0.3">
      <c r="B3944" s="291"/>
    </row>
    <row r="3945" spans="2:2" x14ac:dyDescent="0.3">
      <c r="B3945" s="291"/>
    </row>
    <row r="3946" spans="2:2" x14ac:dyDescent="0.3">
      <c r="B3946" s="291"/>
    </row>
    <row r="3947" spans="2:2" x14ac:dyDescent="0.3">
      <c r="B3947" s="291"/>
    </row>
    <row r="3948" spans="2:2" x14ac:dyDescent="0.3">
      <c r="B3948" s="291"/>
    </row>
    <row r="3949" spans="2:2" x14ac:dyDescent="0.3">
      <c r="B3949" s="291"/>
    </row>
    <row r="3950" spans="2:2" x14ac:dyDescent="0.3">
      <c r="B3950" s="291"/>
    </row>
    <row r="3951" spans="2:2" x14ac:dyDescent="0.3">
      <c r="B3951" s="291"/>
    </row>
    <row r="3952" spans="2:2" x14ac:dyDescent="0.3">
      <c r="B3952" s="291"/>
    </row>
    <row r="3953" spans="2:2" x14ac:dyDescent="0.3">
      <c r="B3953" s="291"/>
    </row>
    <row r="3954" spans="2:2" x14ac:dyDescent="0.3">
      <c r="B3954" s="291"/>
    </row>
    <row r="3955" spans="2:2" x14ac:dyDescent="0.3">
      <c r="B3955" s="291"/>
    </row>
    <row r="3956" spans="2:2" x14ac:dyDescent="0.3">
      <c r="B3956" s="291"/>
    </row>
    <row r="3957" spans="2:2" x14ac:dyDescent="0.3">
      <c r="B3957" s="291"/>
    </row>
    <row r="3958" spans="2:2" x14ac:dyDescent="0.3">
      <c r="B3958" s="291"/>
    </row>
    <row r="3959" spans="2:2" x14ac:dyDescent="0.3">
      <c r="B3959" s="291"/>
    </row>
    <row r="3960" spans="2:2" x14ac:dyDescent="0.3">
      <c r="B3960" s="291"/>
    </row>
    <row r="3961" spans="2:2" x14ac:dyDescent="0.3">
      <c r="B3961" s="291"/>
    </row>
    <row r="3962" spans="2:2" x14ac:dyDescent="0.3">
      <c r="B3962" s="291"/>
    </row>
    <row r="3963" spans="2:2" x14ac:dyDescent="0.3">
      <c r="B3963" s="291"/>
    </row>
    <row r="3964" spans="2:2" x14ac:dyDescent="0.3">
      <c r="B3964" s="291"/>
    </row>
    <row r="3965" spans="2:2" x14ac:dyDescent="0.3">
      <c r="B3965" s="291"/>
    </row>
    <row r="3966" spans="2:2" x14ac:dyDescent="0.3">
      <c r="B3966" s="291"/>
    </row>
    <row r="3967" spans="2:2" x14ac:dyDescent="0.3">
      <c r="B3967" s="291"/>
    </row>
    <row r="3968" spans="2:2" x14ac:dyDescent="0.3">
      <c r="B3968" s="291"/>
    </row>
    <row r="3969" spans="2:2" x14ac:dyDescent="0.3">
      <c r="B3969" s="291"/>
    </row>
    <row r="3970" spans="2:2" x14ac:dyDescent="0.3">
      <c r="B3970" s="291"/>
    </row>
    <row r="3971" spans="2:2" x14ac:dyDescent="0.3">
      <c r="B3971" s="291"/>
    </row>
    <row r="3972" spans="2:2" x14ac:dyDescent="0.3">
      <c r="B3972" s="291"/>
    </row>
    <row r="3973" spans="2:2" x14ac:dyDescent="0.3">
      <c r="B3973" s="291"/>
    </row>
    <row r="3974" spans="2:2" x14ac:dyDescent="0.3">
      <c r="B3974" s="291"/>
    </row>
    <row r="3975" spans="2:2" x14ac:dyDescent="0.3">
      <c r="B3975" s="291"/>
    </row>
    <row r="3976" spans="2:2" x14ac:dyDescent="0.3">
      <c r="B3976" s="291"/>
    </row>
    <row r="3977" spans="2:2" x14ac:dyDescent="0.3">
      <c r="B3977" s="291"/>
    </row>
    <row r="3978" spans="2:2" x14ac:dyDescent="0.3">
      <c r="B3978" s="291"/>
    </row>
    <row r="3979" spans="2:2" x14ac:dyDescent="0.3">
      <c r="B3979" s="291"/>
    </row>
    <row r="3980" spans="2:2" x14ac:dyDescent="0.3">
      <c r="B3980" s="291"/>
    </row>
    <row r="3981" spans="2:2" x14ac:dyDescent="0.3">
      <c r="B3981" s="291"/>
    </row>
    <row r="3982" spans="2:2" x14ac:dyDescent="0.3">
      <c r="B3982" s="291"/>
    </row>
    <row r="3983" spans="2:2" x14ac:dyDescent="0.3">
      <c r="B3983" s="291"/>
    </row>
    <row r="3984" spans="2:2" x14ac:dyDescent="0.3">
      <c r="B3984" s="291"/>
    </row>
    <row r="3985" spans="2:2" x14ac:dyDescent="0.3">
      <c r="B3985" s="291"/>
    </row>
    <row r="3986" spans="2:2" x14ac:dyDescent="0.3">
      <c r="B3986" s="291"/>
    </row>
    <row r="3987" spans="2:2" x14ac:dyDescent="0.3">
      <c r="B3987" s="291"/>
    </row>
    <row r="3988" spans="2:2" x14ac:dyDescent="0.3">
      <c r="B3988" s="291"/>
    </row>
    <row r="3989" spans="2:2" x14ac:dyDescent="0.3">
      <c r="B3989" s="291"/>
    </row>
    <row r="3990" spans="2:2" x14ac:dyDescent="0.3">
      <c r="B3990" s="291"/>
    </row>
    <row r="3991" spans="2:2" x14ac:dyDescent="0.3">
      <c r="B3991" s="291"/>
    </row>
    <row r="3992" spans="2:2" x14ac:dyDescent="0.3">
      <c r="B3992" s="291"/>
    </row>
    <row r="3993" spans="2:2" x14ac:dyDescent="0.3">
      <c r="B3993" s="291"/>
    </row>
    <row r="3994" spans="2:2" x14ac:dyDescent="0.3">
      <c r="B3994" s="291"/>
    </row>
    <row r="3995" spans="2:2" x14ac:dyDescent="0.3">
      <c r="B3995" s="291"/>
    </row>
    <row r="3996" spans="2:2" x14ac:dyDescent="0.3">
      <c r="B3996" s="291"/>
    </row>
    <row r="3997" spans="2:2" x14ac:dyDescent="0.3">
      <c r="B3997" s="291"/>
    </row>
    <row r="3998" spans="2:2" x14ac:dyDescent="0.3">
      <c r="B3998" s="291"/>
    </row>
    <row r="3999" spans="2:2" x14ac:dyDescent="0.3">
      <c r="B3999" s="291"/>
    </row>
    <row r="4000" spans="2:2" x14ac:dyDescent="0.3">
      <c r="B4000" s="291"/>
    </row>
    <row r="4001" spans="2:2" x14ac:dyDescent="0.3">
      <c r="B4001" s="291"/>
    </row>
    <row r="4002" spans="2:2" x14ac:dyDescent="0.3">
      <c r="B4002" s="291"/>
    </row>
    <row r="4003" spans="2:2" x14ac:dyDescent="0.3">
      <c r="B4003" s="291"/>
    </row>
    <row r="4004" spans="2:2" x14ac:dyDescent="0.3">
      <c r="B4004" s="291"/>
    </row>
    <row r="4005" spans="2:2" x14ac:dyDescent="0.3">
      <c r="B4005" s="291"/>
    </row>
    <row r="4006" spans="2:2" x14ac:dyDescent="0.3">
      <c r="B4006" s="291"/>
    </row>
    <row r="4007" spans="2:2" x14ac:dyDescent="0.3">
      <c r="B4007" s="291"/>
    </row>
    <row r="4008" spans="2:2" x14ac:dyDescent="0.3">
      <c r="B4008" s="291"/>
    </row>
    <row r="4009" spans="2:2" x14ac:dyDescent="0.3">
      <c r="B4009" s="291"/>
    </row>
    <row r="4010" spans="2:2" x14ac:dyDescent="0.3">
      <c r="B4010" s="291"/>
    </row>
    <row r="4011" spans="2:2" x14ac:dyDescent="0.3">
      <c r="B4011" s="291"/>
    </row>
    <row r="4012" spans="2:2" x14ac:dyDescent="0.3">
      <c r="B4012" s="291"/>
    </row>
    <row r="4013" spans="2:2" x14ac:dyDescent="0.3">
      <c r="B4013" s="291"/>
    </row>
    <row r="4014" spans="2:2" x14ac:dyDescent="0.3">
      <c r="B4014" s="291"/>
    </row>
    <row r="4015" spans="2:2" x14ac:dyDescent="0.3">
      <c r="B4015" s="291"/>
    </row>
    <row r="4016" spans="2:2" x14ac:dyDescent="0.3">
      <c r="B4016" s="291"/>
    </row>
    <row r="4017" spans="2:2" x14ac:dyDescent="0.3">
      <c r="B4017" s="291"/>
    </row>
    <row r="4018" spans="2:2" x14ac:dyDescent="0.3">
      <c r="B4018" s="291"/>
    </row>
    <row r="4019" spans="2:2" x14ac:dyDescent="0.3">
      <c r="B4019" s="291"/>
    </row>
    <row r="4020" spans="2:2" x14ac:dyDescent="0.3">
      <c r="B4020" s="291"/>
    </row>
    <row r="4021" spans="2:2" x14ac:dyDescent="0.3">
      <c r="B4021" s="291"/>
    </row>
    <row r="4022" spans="2:2" x14ac:dyDescent="0.3">
      <c r="B4022" s="291"/>
    </row>
    <row r="4023" spans="2:2" x14ac:dyDescent="0.3">
      <c r="B4023" s="291"/>
    </row>
    <row r="4024" spans="2:2" x14ac:dyDescent="0.3">
      <c r="B4024" s="291"/>
    </row>
    <row r="4025" spans="2:2" x14ac:dyDescent="0.3">
      <c r="B4025" s="291"/>
    </row>
    <row r="4026" spans="2:2" x14ac:dyDescent="0.3">
      <c r="B4026" s="291"/>
    </row>
    <row r="4027" spans="2:2" x14ac:dyDescent="0.3">
      <c r="B4027" s="291"/>
    </row>
    <row r="4028" spans="2:2" x14ac:dyDescent="0.3">
      <c r="B4028" s="291"/>
    </row>
    <row r="4029" spans="2:2" x14ac:dyDescent="0.3">
      <c r="B4029" s="291"/>
    </row>
    <row r="4030" spans="2:2" x14ac:dyDescent="0.3">
      <c r="B4030" s="291"/>
    </row>
    <row r="4031" spans="2:2" x14ac:dyDescent="0.3">
      <c r="B4031" s="291"/>
    </row>
    <row r="4032" spans="2:2" x14ac:dyDescent="0.3">
      <c r="B4032" s="291"/>
    </row>
    <row r="4033" spans="2:2" x14ac:dyDescent="0.3">
      <c r="B4033" s="291"/>
    </row>
    <row r="4034" spans="2:2" x14ac:dyDescent="0.3">
      <c r="B4034" s="291"/>
    </row>
    <row r="4035" spans="2:2" x14ac:dyDescent="0.3">
      <c r="B4035" s="291"/>
    </row>
    <row r="4036" spans="2:2" x14ac:dyDescent="0.3">
      <c r="B4036" s="291"/>
    </row>
    <row r="4037" spans="2:2" x14ac:dyDescent="0.3">
      <c r="B4037" s="291"/>
    </row>
    <row r="4038" spans="2:2" x14ac:dyDescent="0.3">
      <c r="B4038" s="291"/>
    </row>
    <row r="4039" spans="2:2" x14ac:dyDescent="0.3">
      <c r="B4039" s="291"/>
    </row>
    <row r="4040" spans="2:2" x14ac:dyDescent="0.3">
      <c r="B4040" s="291"/>
    </row>
    <row r="4041" spans="2:2" x14ac:dyDescent="0.3">
      <c r="B4041" s="291"/>
    </row>
    <row r="4042" spans="2:2" x14ac:dyDescent="0.3">
      <c r="B4042" s="291"/>
    </row>
    <row r="4043" spans="2:2" x14ac:dyDescent="0.3">
      <c r="B4043" s="291"/>
    </row>
    <row r="4044" spans="2:2" x14ac:dyDescent="0.3">
      <c r="B4044" s="291"/>
    </row>
    <row r="4045" spans="2:2" x14ac:dyDescent="0.3">
      <c r="B4045" s="291"/>
    </row>
    <row r="4046" spans="2:2" x14ac:dyDescent="0.3">
      <c r="B4046" s="291"/>
    </row>
    <row r="4047" spans="2:2" x14ac:dyDescent="0.3">
      <c r="B4047" s="291"/>
    </row>
    <row r="4048" spans="2:2" x14ac:dyDescent="0.3">
      <c r="B4048" s="291"/>
    </row>
    <row r="4049" spans="2:2" x14ac:dyDescent="0.3">
      <c r="B4049" s="291"/>
    </row>
    <row r="4050" spans="2:2" x14ac:dyDescent="0.3">
      <c r="B4050" s="291"/>
    </row>
    <row r="4051" spans="2:2" x14ac:dyDescent="0.3">
      <c r="B4051" s="291"/>
    </row>
    <row r="4052" spans="2:2" x14ac:dyDescent="0.3">
      <c r="B4052" s="291"/>
    </row>
    <row r="4053" spans="2:2" x14ac:dyDescent="0.3">
      <c r="B4053" s="291"/>
    </row>
    <row r="4054" spans="2:2" x14ac:dyDescent="0.3">
      <c r="B4054" s="291"/>
    </row>
    <row r="4055" spans="2:2" x14ac:dyDescent="0.3">
      <c r="B4055" s="291"/>
    </row>
    <row r="4056" spans="2:2" x14ac:dyDescent="0.3">
      <c r="B4056" s="291"/>
    </row>
    <row r="4057" spans="2:2" x14ac:dyDescent="0.3">
      <c r="B4057" s="291"/>
    </row>
    <row r="4058" spans="2:2" x14ac:dyDescent="0.3">
      <c r="B4058" s="291"/>
    </row>
    <row r="4059" spans="2:2" x14ac:dyDescent="0.3">
      <c r="B4059" s="291"/>
    </row>
    <row r="4060" spans="2:2" x14ac:dyDescent="0.3">
      <c r="B4060" s="291"/>
    </row>
    <row r="4061" spans="2:2" x14ac:dyDescent="0.3">
      <c r="B4061" s="291"/>
    </row>
    <row r="4062" spans="2:2" x14ac:dyDescent="0.3">
      <c r="B4062" s="291"/>
    </row>
    <row r="4063" spans="2:2" x14ac:dyDescent="0.3">
      <c r="B4063" s="291"/>
    </row>
    <row r="4064" spans="2:2" x14ac:dyDescent="0.3">
      <c r="B4064" s="291"/>
    </row>
    <row r="4065" spans="2:2" x14ac:dyDescent="0.3">
      <c r="B4065" s="291"/>
    </row>
    <row r="4066" spans="2:2" x14ac:dyDescent="0.3">
      <c r="B4066" s="291"/>
    </row>
    <row r="4067" spans="2:2" x14ac:dyDescent="0.3">
      <c r="B4067" s="291"/>
    </row>
    <row r="4068" spans="2:2" x14ac:dyDescent="0.3">
      <c r="B4068" s="291"/>
    </row>
    <row r="4069" spans="2:2" x14ac:dyDescent="0.3">
      <c r="B4069" s="291"/>
    </row>
    <row r="4070" spans="2:2" x14ac:dyDescent="0.3">
      <c r="B4070" s="291"/>
    </row>
    <row r="4071" spans="2:2" x14ac:dyDescent="0.3">
      <c r="B4071" s="291"/>
    </row>
    <row r="4072" spans="2:2" x14ac:dyDescent="0.3">
      <c r="B4072" s="291"/>
    </row>
    <row r="4073" spans="2:2" x14ac:dyDescent="0.3">
      <c r="B4073" s="291"/>
    </row>
    <row r="4074" spans="2:2" x14ac:dyDescent="0.3">
      <c r="B4074" s="291"/>
    </row>
    <row r="4075" spans="2:2" x14ac:dyDescent="0.3">
      <c r="B4075" s="291"/>
    </row>
    <row r="4076" spans="2:2" x14ac:dyDescent="0.3">
      <c r="B4076" s="291"/>
    </row>
    <row r="4077" spans="2:2" x14ac:dyDescent="0.3">
      <c r="B4077" s="291"/>
    </row>
    <row r="4078" spans="2:2" x14ac:dyDescent="0.3">
      <c r="B4078" s="291"/>
    </row>
    <row r="4079" spans="2:2" x14ac:dyDescent="0.3">
      <c r="B4079" s="291"/>
    </row>
    <row r="4080" spans="2:2" x14ac:dyDescent="0.3">
      <c r="B4080" s="291"/>
    </row>
    <row r="4081" spans="2:2" x14ac:dyDescent="0.3">
      <c r="B4081" s="291"/>
    </row>
    <row r="4082" spans="2:2" x14ac:dyDescent="0.3">
      <c r="B4082" s="291"/>
    </row>
    <row r="4083" spans="2:2" x14ac:dyDescent="0.3">
      <c r="B4083" s="291"/>
    </row>
    <row r="4084" spans="2:2" x14ac:dyDescent="0.3">
      <c r="B4084" s="291"/>
    </row>
    <row r="4085" spans="2:2" x14ac:dyDescent="0.3">
      <c r="B4085" s="291"/>
    </row>
    <row r="4086" spans="2:2" x14ac:dyDescent="0.3">
      <c r="B4086" s="291"/>
    </row>
    <row r="4087" spans="2:2" x14ac:dyDescent="0.3">
      <c r="B4087" s="291"/>
    </row>
    <row r="4088" spans="2:2" x14ac:dyDescent="0.3">
      <c r="B4088" s="291"/>
    </row>
    <row r="4089" spans="2:2" x14ac:dyDescent="0.3">
      <c r="B4089" s="291"/>
    </row>
    <row r="4090" spans="2:2" x14ac:dyDescent="0.3">
      <c r="B4090" s="291"/>
    </row>
    <row r="4091" spans="2:2" x14ac:dyDescent="0.3">
      <c r="B4091" s="291"/>
    </row>
    <row r="4092" spans="2:2" x14ac:dyDescent="0.3">
      <c r="B4092" s="291"/>
    </row>
    <row r="4093" spans="2:2" x14ac:dyDescent="0.3">
      <c r="B4093" s="291"/>
    </row>
    <row r="4094" spans="2:2" x14ac:dyDescent="0.3">
      <c r="B4094" s="291"/>
    </row>
    <row r="4095" spans="2:2" x14ac:dyDescent="0.3">
      <c r="B4095" s="291"/>
    </row>
    <row r="4096" spans="2:2" x14ac:dyDescent="0.3">
      <c r="B4096" s="291"/>
    </row>
    <row r="4097" spans="2:2" x14ac:dyDescent="0.3">
      <c r="B4097" s="291"/>
    </row>
    <row r="4098" spans="2:2" x14ac:dyDescent="0.3">
      <c r="B4098" s="291"/>
    </row>
    <row r="4099" spans="2:2" x14ac:dyDescent="0.3">
      <c r="B4099" s="291"/>
    </row>
    <row r="4100" spans="2:2" x14ac:dyDescent="0.3">
      <c r="B4100" s="291"/>
    </row>
    <row r="4101" spans="2:2" x14ac:dyDescent="0.3">
      <c r="B4101" s="291"/>
    </row>
    <row r="4102" spans="2:2" x14ac:dyDescent="0.3">
      <c r="B4102" s="291"/>
    </row>
    <row r="4103" spans="2:2" x14ac:dyDescent="0.3">
      <c r="B4103" s="291"/>
    </row>
    <row r="4104" spans="2:2" x14ac:dyDescent="0.3">
      <c r="B4104" s="291"/>
    </row>
    <row r="4105" spans="2:2" x14ac:dyDescent="0.3">
      <c r="B4105" s="291"/>
    </row>
    <row r="4106" spans="2:2" x14ac:dyDescent="0.3">
      <c r="B4106" s="291"/>
    </row>
    <row r="4107" spans="2:2" x14ac:dyDescent="0.3">
      <c r="B4107" s="291"/>
    </row>
    <row r="4108" spans="2:2" x14ac:dyDescent="0.3">
      <c r="B4108" s="291"/>
    </row>
    <row r="4109" spans="2:2" x14ac:dyDescent="0.3">
      <c r="B4109" s="291"/>
    </row>
    <row r="4110" spans="2:2" x14ac:dyDescent="0.3">
      <c r="B4110" s="291"/>
    </row>
    <row r="4111" spans="2:2" x14ac:dyDescent="0.3">
      <c r="B4111" s="291"/>
    </row>
    <row r="4112" spans="2:2" x14ac:dyDescent="0.3">
      <c r="B4112" s="291"/>
    </row>
    <row r="4113" spans="2:2" x14ac:dyDescent="0.3">
      <c r="B4113" s="291"/>
    </row>
    <row r="4114" spans="2:2" x14ac:dyDescent="0.3">
      <c r="B4114" s="291"/>
    </row>
    <row r="4115" spans="2:2" x14ac:dyDescent="0.3">
      <c r="B4115" s="291"/>
    </row>
    <row r="4116" spans="2:2" x14ac:dyDescent="0.3">
      <c r="B4116" s="291"/>
    </row>
    <row r="4117" spans="2:2" x14ac:dyDescent="0.3">
      <c r="B4117" s="291"/>
    </row>
    <row r="4118" spans="2:2" x14ac:dyDescent="0.3">
      <c r="B4118" s="291"/>
    </row>
    <row r="4119" spans="2:2" x14ac:dyDescent="0.3">
      <c r="B4119" s="291"/>
    </row>
    <row r="4120" spans="2:2" x14ac:dyDescent="0.3">
      <c r="B4120" s="291"/>
    </row>
    <row r="4121" spans="2:2" x14ac:dyDescent="0.3">
      <c r="B4121" s="291"/>
    </row>
    <row r="4122" spans="2:2" x14ac:dyDescent="0.3">
      <c r="B4122" s="291"/>
    </row>
    <row r="4123" spans="2:2" x14ac:dyDescent="0.3">
      <c r="B4123" s="291"/>
    </row>
    <row r="4124" spans="2:2" x14ac:dyDescent="0.3">
      <c r="B4124" s="291"/>
    </row>
    <row r="4125" spans="2:2" x14ac:dyDescent="0.3">
      <c r="B4125" s="291"/>
    </row>
    <row r="4126" spans="2:2" x14ac:dyDescent="0.3">
      <c r="B4126" s="291"/>
    </row>
    <row r="4127" spans="2:2" x14ac:dyDescent="0.3">
      <c r="B4127" s="291"/>
    </row>
    <row r="4128" spans="2:2" x14ac:dyDescent="0.3">
      <c r="B4128" s="291"/>
    </row>
    <row r="4129" spans="2:2" x14ac:dyDescent="0.3">
      <c r="B4129" s="291"/>
    </row>
    <row r="4130" spans="2:2" x14ac:dyDescent="0.3">
      <c r="B4130" s="291"/>
    </row>
    <row r="4131" spans="2:2" x14ac:dyDescent="0.3">
      <c r="B4131" s="291"/>
    </row>
    <row r="4132" spans="2:2" x14ac:dyDescent="0.3">
      <c r="B4132" s="291"/>
    </row>
    <row r="4133" spans="2:2" x14ac:dyDescent="0.3">
      <c r="B4133" s="291"/>
    </row>
    <row r="4134" spans="2:2" x14ac:dyDescent="0.3">
      <c r="B4134" s="291"/>
    </row>
    <row r="4135" spans="2:2" x14ac:dyDescent="0.3">
      <c r="B4135" s="291"/>
    </row>
    <row r="4136" spans="2:2" x14ac:dyDescent="0.3">
      <c r="B4136" s="291"/>
    </row>
    <row r="4137" spans="2:2" x14ac:dyDescent="0.3">
      <c r="B4137" s="291"/>
    </row>
    <row r="4138" spans="2:2" x14ac:dyDescent="0.3">
      <c r="B4138" s="291"/>
    </row>
    <row r="4139" spans="2:2" x14ac:dyDescent="0.3">
      <c r="B4139" s="291"/>
    </row>
    <row r="4140" spans="2:2" x14ac:dyDescent="0.3">
      <c r="B4140" s="291"/>
    </row>
    <row r="4141" spans="2:2" x14ac:dyDescent="0.3">
      <c r="B4141" s="291"/>
    </row>
    <row r="4142" spans="2:2" x14ac:dyDescent="0.3">
      <c r="B4142" s="291"/>
    </row>
    <row r="4143" spans="2:2" x14ac:dyDescent="0.3">
      <c r="B4143" s="291"/>
    </row>
    <row r="4144" spans="2:2" x14ac:dyDescent="0.3">
      <c r="B4144" s="291"/>
    </row>
    <row r="4145" spans="2:2" x14ac:dyDescent="0.3">
      <c r="B4145" s="291"/>
    </row>
    <row r="4146" spans="2:2" x14ac:dyDescent="0.3">
      <c r="B4146" s="291"/>
    </row>
    <row r="4147" spans="2:2" x14ac:dyDescent="0.3">
      <c r="B4147" s="291"/>
    </row>
    <row r="4148" spans="2:2" x14ac:dyDescent="0.3">
      <c r="B4148" s="291"/>
    </row>
    <row r="4149" spans="2:2" x14ac:dyDescent="0.3">
      <c r="B4149" s="291"/>
    </row>
    <row r="4150" spans="2:2" x14ac:dyDescent="0.3">
      <c r="B4150" s="291"/>
    </row>
    <row r="4151" spans="2:2" x14ac:dyDescent="0.3">
      <c r="B4151" s="291"/>
    </row>
    <row r="4152" spans="2:2" x14ac:dyDescent="0.3">
      <c r="B4152" s="291"/>
    </row>
    <row r="4153" spans="2:2" x14ac:dyDescent="0.3">
      <c r="B4153" s="291"/>
    </row>
    <row r="4154" spans="2:2" x14ac:dyDescent="0.3">
      <c r="B4154" s="291"/>
    </row>
    <row r="4155" spans="2:2" x14ac:dyDescent="0.3">
      <c r="B4155" s="291"/>
    </row>
    <row r="4156" spans="2:2" x14ac:dyDescent="0.3">
      <c r="B4156" s="291"/>
    </row>
    <row r="4157" spans="2:2" x14ac:dyDescent="0.3">
      <c r="B4157" s="291"/>
    </row>
    <row r="4158" spans="2:2" x14ac:dyDescent="0.3">
      <c r="B4158" s="291"/>
    </row>
    <row r="4159" spans="2:2" x14ac:dyDescent="0.3">
      <c r="B4159" s="291"/>
    </row>
    <row r="4160" spans="2:2" x14ac:dyDescent="0.3">
      <c r="B4160" s="291"/>
    </row>
    <row r="4161" spans="2:2" x14ac:dyDescent="0.3">
      <c r="B4161" s="291"/>
    </row>
    <row r="4162" spans="2:2" x14ac:dyDescent="0.3">
      <c r="B4162" s="291"/>
    </row>
    <row r="4163" spans="2:2" x14ac:dyDescent="0.3">
      <c r="B4163" s="291"/>
    </row>
    <row r="4164" spans="2:2" x14ac:dyDescent="0.3">
      <c r="B4164" s="291"/>
    </row>
    <row r="4165" spans="2:2" x14ac:dyDescent="0.3">
      <c r="B4165" s="291"/>
    </row>
    <row r="4166" spans="2:2" x14ac:dyDescent="0.3">
      <c r="B4166" s="291"/>
    </row>
    <row r="4167" spans="2:2" x14ac:dyDescent="0.3">
      <c r="B4167" s="291"/>
    </row>
    <row r="4168" spans="2:2" x14ac:dyDescent="0.3">
      <c r="B4168" s="291"/>
    </row>
    <row r="4169" spans="2:2" x14ac:dyDescent="0.3">
      <c r="B4169" s="291"/>
    </row>
    <row r="4170" spans="2:2" x14ac:dyDescent="0.3">
      <c r="B4170" s="291"/>
    </row>
    <row r="4171" spans="2:2" x14ac:dyDescent="0.3">
      <c r="B4171" s="291"/>
    </row>
    <row r="4172" spans="2:2" x14ac:dyDescent="0.3">
      <c r="B4172" s="291"/>
    </row>
    <row r="4173" spans="2:2" x14ac:dyDescent="0.3">
      <c r="B4173" s="291"/>
    </row>
    <row r="4174" spans="2:2" x14ac:dyDescent="0.3">
      <c r="B4174" s="291"/>
    </row>
    <row r="4175" spans="2:2" x14ac:dyDescent="0.3">
      <c r="B4175" s="291"/>
    </row>
    <row r="4176" spans="2:2" x14ac:dyDescent="0.3">
      <c r="B4176" s="291"/>
    </row>
    <row r="4177" spans="2:2" x14ac:dyDescent="0.3">
      <c r="B4177" s="291"/>
    </row>
    <row r="4178" spans="2:2" x14ac:dyDescent="0.3">
      <c r="B4178" s="291"/>
    </row>
    <row r="4179" spans="2:2" x14ac:dyDescent="0.3">
      <c r="B4179" s="291"/>
    </row>
    <row r="4180" spans="2:2" x14ac:dyDescent="0.3">
      <c r="B4180" s="291"/>
    </row>
    <row r="4181" spans="2:2" x14ac:dyDescent="0.3">
      <c r="B4181" s="291"/>
    </row>
    <row r="4182" spans="2:2" x14ac:dyDescent="0.3">
      <c r="B4182" s="291"/>
    </row>
    <row r="4183" spans="2:2" x14ac:dyDescent="0.3">
      <c r="B4183" s="291"/>
    </row>
    <row r="4184" spans="2:2" x14ac:dyDescent="0.3">
      <c r="B4184" s="291"/>
    </row>
    <row r="4185" spans="2:2" x14ac:dyDescent="0.3">
      <c r="B4185" s="291"/>
    </row>
    <row r="4186" spans="2:2" x14ac:dyDescent="0.3">
      <c r="B4186" s="291"/>
    </row>
    <row r="4187" spans="2:2" x14ac:dyDescent="0.3">
      <c r="B4187" s="291"/>
    </row>
    <row r="4188" spans="2:2" x14ac:dyDescent="0.3">
      <c r="B4188" s="291"/>
    </row>
    <row r="4189" spans="2:2" x14ac:dyDescent="0.3">
      <c r="B4189" s="291"/>
    </row>
    <row r="4190" spans="2:2" x14ac:dyDescent="0.3">
      <c r="B4190" s="291"/>
    </row>
    <row r="4191" spans="2:2" x14ac:dyDescent="0.3">
      <c r="B4191" s="291"/>
    </row>
    <row r="4192" spans="2:2" x14ac:dyDescent="0.3">
      <c r="B4192" s="291"/>
    </row>
    <row r="4193" spans="2:2" x14ac:dyDescent="0.3">
      <c r="B4193" s="291"/>
    </row>
    <row r="4194" spans="2:2" x14ac:dyDescent="0.3">
      <c r="B4194" s="291"/>
    </row>
    <row r="4195" spans="2:2" x14ac:dyDescent="0.3">
      <c r="B4195" s="291"/>
    </row>
    <row r="4196" spans="2:2" x14ac:dyDescent="0.3">
      <c r="B4196" s="291"/>
    </row>
    <row r="4197" spans="2:2" x14ac:dyDescent="0.3">
      <c r="B4197" s="291"/>
    </row>
    <row r="4198" spans="2:2" x14ac:dyDescent="0.3">
      <c r="B4198" s="291"/>
    </row>
    <row r="4199" spans="2:2" x14ac:dyDescent="0.3">
      <c r="B4199" s="291"/>
    </row>
    <row r="4200" spans="2:2" x14ac:dyDescent="0.3">
      <c r="B4200" s="291"/>
    </row>
    <row r="4201" spans="2:2" x14ac:dyDescent="0.3">
      <c r="B4201" s="291"/>
    </row>
    <row r="4202" spans="2:2" x14ac:dyDescent="0.3">
      <c r="B4202" s="291"/>
    </row>
    <row r="4203" spans="2:2" x14ac:dyDescent="0.3">
      <c r="B4203" s="291"/>
    </row>
    <row r="4204" spans="2:2" x14ac:dyDescent="0.3">
      <c r="B4204" s="291"/>
    </row>
    <row r="4205" spans="2:2" x14ac:dyDescent="0.3">
      <c r="B4205" s="291"/>
    </row>
    <row r="4206" spans="2:2" x14ac:dyDescent="0.3">
      <c r="B4206" s="291"/>
    </row>
    <row r="4207" spans="2:2" x14ac:dyDescent="0.3">
      <c r="B4207" s="291"/>
    </row>
    <row r="4208" spans="2:2" x14ac:dyDescent="0.3">
      <c r="B4208" s="291"/>
    </row>
    <row r="4209" spans="2:2" x14ac:dyDescent="0.3">
      <c r="B4209" s="291"/>
    </row>
    <row r="4210" spans="2:2" x14ac:dyDescent="0.3">
      <c r="B4210" s="291"/>
    </row>
    <row r="4211" spans="2:2" x14ac:dyDescent="0.3">
      <c r="B4211" s="291"/>
    </row>
    <row r="4212" spans="2:2" x14ac:dyDescent="0.3">
      <c r="B4212" s="291"/>
    </row>
    <row r="4213" spans="2:2" x14ac:dyDescent="0.3">
      <c r="B4213" s="291"/>
    </row>
    <row r="4214" spans="2:2" x14ac:dyDescent="0.3">
      <c r="B4214" s="291"/>
    </row>
    <row r="4215" spans="2:2" x14ac:dyDescent="0.3">
      <c r="B4215" s="291"/>
    </row>
    <row r="4216" spans="2:2" x14ac:dyDescent="0.3">
      <c r="B4216" s="291"/>
    </row>
    <row r="4217" spans="2:2" x14ac:dyDescent="0.3">
      <c r="B4217" s="291"/>
    </row>
    <row r="4218" spans="2:2" x14ac:dyDescent="0.3">
      <c r="B4218" s="291"/>
    </row>
    <row r="4219" spans="2:2" x14ac:dyDescent="0.3">
      <c r="B4219" s="291"/>
    </row>
    <row r="4220" spans="2:2" x14ac:dyDescent="0.3">
      <c r="B4220" s="291"/>
    </row>
    <row r="4221" spans="2:2" x14ac:dyDescent="0.3">
      <c r="B4221" s="291"/>
    </row>
    <row r="4222" spans="2:2" x14ac:dyDescent="0.3">
      <c r="B4222" s="291"/>
    </row>
    <row r="4223" spans="2:2" x14ac:dyDescent="0.3">
      <c r="B4223" s="291"/>
    </row>
    <row r="4224" spans="2:2" x14ac:dyDescent="0.3">
      <c r="B4224" s="291"/>
    </row>
    <row r="4225" spans="2:2" x14ac:dyDescent="0.3">
      <c r="B4225" s="291"/>
    </row>
    <row r="4226" spans="2:2" x14ac:dyDescent="0.3">
      <c r="B4226" s="291"/>
    </row>
    <row r="4227" spans="2:2" x14ac:dyDescent="0.3">
      <c r="B4227" s="291"/>
    </row>
    <row r="4228" spans="2:2" x14ac:dyDescent="0.3">
      <c r="B4228" s="291"/>
    </row>
    <row r="4229" spans="2:2" x14ac:dyDescent="0.3">
      <c r="B4229" s="291"/>
    </row>
    <row r="4230" spans="2:2" x14ac:dyDescent="0.3">
      <c r="B4230" s="291"/>
    </row>
    <row r="4231" spans="2:2" x14ac:dyDescent="0.3">
      <c r="B4231" s="291"/>
    </row>
    <row r="4232" spans="2:2" x14ac:dyDescent="0.3">
      <c r="B4232" s="291"/>
    </row>
    <row r="4233" spans="2:2" x14ac:dyDescent="0.3">
      <c r="B4233" s="291"/>
    </row>
    <row r="4234" spans="2:2" x14ac:dyDescent="0.3">
      <c r="B4234" s="291"/>
    </row>
    <row r="4235" spans="2:2" x14ac:dyDescent="0.3">
      <c r="B4235" s="291"/>
    </row>
    <row r="4236" spans="2:2" x14ac:dyDescent="0.3">
      <c r="B4236" s="291"/>
    </row>
    <row r="4237" spans="2:2" x14ac:dyDescent="0.3">
      <c r="B4237" s="291"/>
    </row>
    <row r="4238" spans="2:2" x14ac:dyDescent="0.3">
      <c r="B4238" s="291"/>
    </row>
    <row r="4239" spans="2:2" x14ac:dyDescent="0.3">
      <c r="B4239" s="291"/>
    </row>
    <row r="4240" spans="2:2" x14ac:dyDescent="0.3">
      <c r="B4240" s="291"/>
    </row>
    <row r="4241" spans="2:2" x14ac:dyDescent="0.3">
      <c r="B4241" s="291"/>
    </row>
    <row r="4242" spans="2:2" x14ac:dyDescent="0.3">
      <c r="B4242" s="291"/>
    </row>
    <row r="4243" spans="2:2" x14ac:dyDescent="0.3">
      <c r="B4243" s="291"/>
    </row>
    <row r="4244" spans="2:2" x14ac:dyDescent="0.3">
      <c r="B4244" s="291"/>
    </row>
    <row r="4245" spans="2:2" x14ac:dyDescent="0.3">
      <c r="B4245" s="291"/>
    </row>
    <row r="4246" spans="2:2" x14ac:dyDescent="0.3">
      <c r="B4246" s="291"/>
    </row>
    <row r="4247" spans="2:2" x14ac:dyDescent="0.3">
      <c r="B4247" s="291"/>
    </row>
    <row r="4248" spans="2:2" x14ac:dyDescent="0.3">
      <c r="B4248" s="291"/>
    </row>
    <row r="4249" spans="2:2" x14ac:dyDescent="0.3">
      <c r="B4249" s="291"/>
    </row>
    <row r="4250" spans="2:2" x14ac:dyDescent="0.3">
      <c r="B4250" s="291"/>
    </row>
    <row r="4251" spans="2:2" x14ac:dyDescent="0.3">
      <c r="B4251" s="291"/>
    </row>
    <row r="4252" spans="2:2" x14ac:dyDescent="0.3">
      <c r="B4252" s="291"/>
    </row>
    <row r="4253" spans="2:2" x14ac:dyDescent="0.3">
      <c r="B4253" s="291"/>
    </row>
    <row r="4254" spans="2:2" x14ac:dyDescent="0.3">
      <c r="B4254" s="291"/>
    </row>
    <row r="4255" spans="2:2" x14ac:dyDescent="0.3">
      <c r="B4255" s="291"/>
    </row>
    <row r="4256" spans="2:2" x14ac:dyDescent="0.3">
      <c r="B4256" s="291"/>
    </row>
    <row r="4257" spans="2:2" x14ac:dyDescent="0.3">
      <c r="B4257" s="291"/>
    </row>
    <row r="4258" spans="2:2" x14ac:dyDescent="0.3">
      <c r="B4258" s="291"/>
    </row>
    <row r="4259" spans="2:2" x14ac:dyDescent="0.3">
      <c r="B4259" s="291"/>
    </row>
    <row r="4260" spans="2:2" x14ac:dyDescent="0.3">
      <c r="B4260" s="291"/>
    </row>
    <row r="4261" spans="2:2" x14ac:dyDescent="0.3">
      <c r="B4261" s="291"/>
    </row>
    <row r="4262" spans="2:2" x14ac:dyDescent="0.3">
      <c r="B4262" s="291"/>
    </row>
    <row r="4263" spans="2:2" x14ac:dyDescent="0.3">
      <c r="B4263" s="291"/>
    </row>
    <row r="4264" spans="2:2" x14ac:dyDescent="0.3">
      <c r="B4264" s="291"/>
    </row>
    <row r="4265" spans="2:2" x14ac:dyDescent="0.3">
      <c r="B4265" s="291"/>
    </row>
    <row r="4266" spans="2:2" x14ac:dyDescent="0.3">
      <c r="B4266" s="291"/>
    </row>
    <row r="4267" spans="2:2" x14ac:dyDescent="0.3">
      <c r="B4267" s="291"/>
    </row>
    <row r="4268" spans="2:2" x14ac:dyDescent="0.3">
      <c r="B4268" s="291"/>
    </row>
    <row r="4269" spans="2:2" x14ac:dyDescent="0.3">
      <c r="B4269" s="291"/>
    </row>
    <row r="4270" spans="2:2" x14ac:dyDescent="0.3">
      <c r="B4270" s="291"/>
    </row>
    <row r="4271" spans="2:2" x14ac:dyDescent="0.3">
      <c r="B4271" s="291"/>
    </row>
    <row r="4272" spans="2:2" x14ac:dyDescent="0.3">
      <c r="B4272" s="291"/>
    </row>
    <row r="4273" spans="2:2" x14ac:dyDescent="0.3">
      <c r="B4273" s="291"/>
    </row>
    <row r="4274" spans="2:2" x14ac:dyDescent="0.3">
      <c r="B4274" s="291"/>
    </row>
    <row r="4275" spans="2:2" x14ac:dyDescent="0.3">
      <c r="B4275" s="291"/>
    </row>
    <row r="4276" spans="2:2" x14ac:dyDescent="0.3">
      <c r="B4276" s="291"/>
    </row>
    <row r="4277" spans="2:2" x14ac:dyDescent="0.3">
      <c r="B4277" s="291"/>
    </row>
    <row r="4278" spans="2:2" x14ac:dyDescent="0.3">
      <c r="B4278" s="291"/>
    </row>
    <row r="4279" spans="2:2" x14ac:dyDescent="0.3">
      <c r="B4279" s="291"/>
    </row>
    <row r="4280" spans="2:2" x14ac:dyDescent="0.3">
      <c r="B4280" s="291"/>
    </row>
    <row r="4281" spans="2:2" x14ac:dyDescent="0.3">
      <c r="B4281" s="291"/>
    </row>
    <row r="4282" spans="2:2" x14ac:dyDescent="0.3">
      <c r="B4282" s="291"/>
    </row>
    <row r="4283" spans="2:2" x14ac:dyDescent="0.3">
      <c r="B4283" s="291"/>
    </row>
    <row r="4284" spans="2:2" x14ac:dyDescent="0.3">
      <c r="B4284" s="291"/>
    </row>
    <row r="4285" spans="2:2" x14ac:dyDescent="0.3">
      <c r="B4285" s="291"/>
    </row>
    <row r="4286" spans="2:2" x14ac:dyDescent="0.3">
      <c r="B4286" s="291"/>
    </row>
    <row r="4287" spans="2:2" x14ac:dyDescent="0.3">
      <c r="B4287" s="291"/>
    </row>
    <row r="4288" spans="2:2" x14ac:dyDescent="0.3">
      <c r="B4288" s="291"/>
    </row>
    <row r="4289" spans="2:2" x14ac:dyDescent="0.3">
      <c r="B4289" s="291"/>
    </row>
    <row r="4290" spans="2:2" x14ac:dyDescent="0.3">
      <c r="B4290" s="291"/>
    </row>
    <row r="4291" spans="2:2" x14ac:dyDescent="0.3">
      <c r="B4291" s="291"/>
    </row>
    <row r="4292" spans="2:2" x14ac:dyDescent="0.3">
      <c r="B4292" s="291"/>
    </row>
    <row r="4293" spans="2:2" x14ac:dyDescent="0.3">
      <c r="B4293" s="291"/>
    </row>
    <row r="4294" spans="2:2" x14ac:dyDescent="0.3">
      <c r="B4294" s="291"/>
    </row>
    <row r="4295" spans="2:2" x14ac:dyDescent="0.3">
      <c r="B4295" s="291"/>
    </row>
    <row r="4296" spans="2:2" x14ac:dyDescent="0.3">
      <c r="B4296" s="291"/>
    </row>
    <row r="4297" spans="2:2" x14ac:dyDescent="0.3">
      <c r="B4297" s="291"/>
    </row>
    <row r="4298" spans="2:2" x14ac:dyDescent="0.3">
      <c r="B4298" s="291"/>
    </row>
    <row r="4299" spans="2:2" x14ac:dyDescent="0.3">
      <c r="B4299" s="291"/>
    </row>
    <row r="4300" spans="2:2" x14ac:dyDescent="0.3">
      <c r="B4300" s="291"/>
    </row>
    <row r="4301" spans="2:2" x14ac:dyDescent="0.3">
      <c r="B4301" s="291"/>
    </row>
    <row r="4302" spans="2:2" x14ac:dyDescent="0.3">
      <c r="B4302" s="291"/>
    </row>
    <row r="4303" spans="2:2" x14ac:dyDescent="0.3">
      <c r="B4303" s="291"/>
    </row>
    <row r="4304" spans="2:2" x14ac:dyDescent="0.3">
      <c r="B4304" s="291"/>
    </row>
    <row r="4305" spans="2:2" x14ac:dyDescent="0.3">
      <c r="B4305" s="291"/>
    </row>
    <row r="4306" spans="2:2" x14ac:dyDescent="0.3">
      <c r="B4306" s="291"/>
    </row>
    <row r="4307" spans="2:2" x14ac:dyDescent="0.3">
      <c r="B4307" s="291"/>
    </row>
    <row r="4308" spans="2:2" x14ac:dyDescent="0.3">
      <c r="B4308" s="291"/>
    </row>
    <row r="4309" spans="2:2" x14ac:dyDescent="0.3">
      <c r="B4309" s="291"/>
    </row>
    <row r="4310" spans="2:2" x14ac:dyDescent="0.3">
      <c r="B4310" s="291"/>
    </row>
    <row r="4311" spans="2:2" x14ac:dyDescent="0.3">
      <c r="B4311" s="291"/>
    </row>
    <row r="4312" spans="2:2" x14ac:dyDescent="0.3">
      <c r="B4312" s="291"/>
    </row>
    <row r="4313" spans="2:2" x14ac:dyDescent="0.3">
      <c r="B4313" s="291"/>
    </row>
    <row r="4314" spans="2:2" x14ac:dyDescent="0.3">
      <c r="B4314" s="291"/>
    </row>
    <row r="4315" spans="2:2" x14ac:dyDescent="0.3">
      <c r="B4315" s="291"/>
    </row>
    <row r="4316" spans="2:2" x14ac:dyDescent="0.3">
      <c r="B4316" s="291"/>
    </row>
    <row r="4317" spans="2:2" x14ac:dyDescent="0.3">
      <c r="B4317" s="291"/>
    </row>
    <row r="4318" spans="2:2" x14ac:dyDescent="0.3">
      <c r="B4318" s="291"/>
    </row>
    <row r="4319" spans="2:2" x14ac:dyDescent="0.3">
      <c r="B4319" s="291"/>
    </row>
    <row r="4320" spans="2:2" x14ac:dyDescent="0.3">
      <c r="B4320" s="291"/>
    </row>
    <row r="4321" spans="2:2" x14ac:dyDescent="0.3">
      <c r="B4321" s="291"/>
    </row>
    <row r="4322" spans="2:2" x14ac:dyDescent="0.3">
      <c r="B4322" s="291"/>
    </row>
    <row r="4323" spans="2:2" x14ac:dyDescent="0.3">
      <c r="B4323" s="291"/>
    </row>
    <row r="4324" spans="2:2" x14ac:dyDescent="0.3">
      <c r="B4324" s="291"/>
    </row>
    <row r="4325" spans="2:2" x14ac:dyDescent="0.3">
      <c r="B4325" s="291"/>
    </row>
    <row r="4326" spans="2:2" x14ac:dyDescent="0.3">
      <c r="B4326" s="291"/>
    </row>
    <row r="4327" spans="2:2" x14ac:dyDescent="0.3">
      <c r="B4327" s="291"/>
    </row>
    <row r="4328" spans="2:2" x14ac:dyDescent="0.3">
      <c r="B4328" s="291"/>
    </row>
    <row r="4329" spans="2:2" x14ac:dyDescent="0.3">
      <c r="B4329" s="291"/>
    </row>
    <row r="4330" spans="2:2" x14ac:dyDescent="0.3">
      <c r="B4330" s="291"/>
    </row>
    <row r="4331" spans="2:2" x14ac:dyDescent="0.3">
      <c r="B4331" s="291"/>
    </row>
    <row r="4332" spans="2:2" x14ac:dyDescent="0.3">
      <c r="B4332" s="291"/>
    </row>
    <row r="4333" spans="2:2" x14ac:dyDescent="0.3">
      <c r="B4333" s="291"/>
    </row>
    <row r="4334" spans="2:2" x14ac:dyDescent="0.3">
      <c r="B4334" s="291"/>
    </row>
    <row r="4335" spans="2:2" x14ac:dyDescent="0.3">
      <c r="B4335" s="291"/>
    </row>
    <row r="4336" spans="2:2" x14ac:dyDescent="0.3">
      <c r="B4336" s="291"/>
    </row>
    <row r="4337" spans="2:2" x14ac:dyDescent="0.3">
      <c r="B4337" s="291"/>
    </row>
    <row r="4338" spans="2:2" x14ac:dyDescent="0.3">
      <c r="B4338" s="291"/>
    </row>
    <row r="4339" spans="2:2" x14ac:dyDescent="0.3">
      <c r="B4339" s="291"/>
    </row>
    <row r="4340" spans="2:2" x14ac:dyDescent="0.3">
      <c r="B4340" s="291"/>
    </row>
    <row r="4341" spans="2:2" x14ac:dyDescent="0.3">
      <c r="B4341" s="291"/>
    </row>
    <row r="4342" spans="2:2" x14ac:dyDescent="0.3">
      <c r="B4342" s="291"/>
    </row>
    <row r="4343" spans="2:2" x14ac:dyDescent="0.3">
      <c r="B4343" s="291"/>
    </row>
    <row r="4344" spans="2:2" x14ac:dyDescent="0.3">
      <c r="B4344" s="291"/>
    </row>
    <row r="4345" spans="2:2" x14ac:dyDescent="0.3">
      <c r="B4345" s="291"/>
    </row>
    <row r="4346" spans="2:2" x14ac:dyDescent="0.3">
      <c r="B4346" s="291"/>
    </row>
    <row r="4347" spans="2:2" x14ac:dyDescent="0.3">
      <c r="B4347" s="291"/>
    </row>
    <row r="4348" spans="2:2" x14ac:dyDescent="0.3">
      <c r="B4348" s="291"/>
    </row>
    <row r="4349" spans="2:2" x14ac:dyDescent="0.3">
      <c r="B4349" s="291"/>
    </row>
    <row r="4350" spans="2:2" x14ac:dyDescent="0.3">
      <c r="B4350" s="291"/>
    </row>
    <row r="4351" spans="2:2" x14ac:dyDescent="0.3">
      <c r="B4351" s="291"/>
    </row>
    <row r="4352" spans="2:2" x14ac:dyDescent="0.3">
      <c r="B4352" s="291"/>
    </row>
    <row r="4353" spans="2:2" x14ac:dyDescent="0.3">
      <c r="B4353" s="291"/>
    </row>
    <row r="4354" spans="2:2" x14ac:dyDescent="0.3">
      <c r="B4354" s="291"/>
    </row>
    <row r="4355" spans="2:2" x14ac:dyDescent="0.3">
      <c r="B4355" s="291"/>
    </row>
    <row r="4356" spans="2:2" x14ac:dyDescent="0.3">
      <c r="B4356" s="291"/>
    </row>
    <row r="4357" spans="2:2" x14ac:dyDescent="0.3">
      <c r="B4357" s="291"/>
    </row>
    <row r="4358" spans="2:2" x14ac:dyDescent="0.3">
      <c r="B4358" s="291"/>
    </row>
    <row r="4359" spans="2:2" x14ac:dyDescent="0.3">
      <c r="B4359" s="291"/>
    </row>
    <row r="4360" spans="2:2" x14ac:dyDescent="0.3">
      <c r="B4360" s="291"/>
    </row>
    <row r="4361" spans="2:2" x14ac:dyDescent="0.3">
      <c r="B4361" s="291"/>
    </row>
    <row r="4362" spans="2:2" x14ac:dyDescent="0.3">
      <c r="B4362" s="291"/>
    </row>
    <row r="4363" spans="2:2" x14ac:dyDescent="0.3">
      <c r="B4363" s="291"/>
    </row>
    <row r="4364" spans="2:2" x14ac:dyDescent="0.3">
      <c r="B4364" s="291"/>
    </row>
    <row r="4365" spans="2:2" x14ac:dyDescent="0.3">
      <c r="B4365" s="291"/>
    </row>
    <row r="4366" spans="2:2" x14ac:dyDescent="0.3">
      <c r="B4366" s="291"/>
    </row>
    <row r="4367" spans="2:2" x14ac:dyDescent="0.3">
      <c r="B4367" s="291"/>
    </row>
    <row r="4368" spans="2:2" x14ac:dyDescent="0.3">
      <c r="B4368" s="291"/>
    </row>
    <row r="4369" spans="2:2" x14ac:dyDescent="0.3">
      <c r="B4369" s="291"/>
    </row>
    <row r="4370" spans="2:2" x14ac:dyDescent="0.3">
      <c r="B4370" s="291"/>
    </row>
    <row r="4371" spans="2:2" x14ac:dyDescent="0.3">
      <c r="B4371" s="291"/>
    </row>
    <row r="4372" spans="2:2" x14ac:dyDescent="0.3">
      <c r="B4372" s="291"/>
    </row>
    <row r="4373" spans="2:2" x14ac:dyDescent="0.3">
      <c r="B4373" s="291"/>
    </row>
    <row r="4374" spans="2:2" x14ac:dyDescent="0.3">
      <c r="B4374" s="291"/>
    </row>
    <row r="4375" spans="2:2" x14ac:dyDescent="0.3">
      <c r="B4375" s="291"/>
    </row>
    <row r="4376" spans="2:2" x14ac:dyDescent="0.3">
      <c r="B4376" s="291"/>
    </row>
    <row r="4377" spans="2:2" x14ac:dyDescent="0.3">
      <c r="B4377" s="291"/>
    </row>
    <row r="4378" spans="2:2" x14ac:dyDescent="0.3">
      <c r="B4378" s="291"/>
    </row>
    <row r="4379" spans="2:2" x14ac:dyDescent="0.3">
      <c r="B4379" s="291"/>
    </row>
    <row r="4380" spans="2:2" x14ac:dyDescent="0.3">
      <c r="B4380" s="291"/>
    </row>
    <row r="4381" spans="2:2" x14ac:dyDescent="0.3">
      <c r="B4381" s="291"/>
    </row>
    <row r="4382" spans="2:2" x14ac:dyDescent="0.3">
      <c r="B4382" s="291"/>
    </row>
    <row r="4383" spans="2:2" x14ac:dyDescent="0.3">
      <c r="B4383" s="291"/>
    </row>
    <row r="4384" spans="2:2" x14ac:dyDescent="0.3">
      <c r="B4384" s="291"/>
    </row>
    <row r="4385" spans="2:2" x14ac:dyDescent="0.3">
      <c r="B4385" s="291"/>
    </row>
    <row r="4386" spans="2:2" x14ac:dyDescent="0.3">
      <c r="B4386" s="291"/>
    </row>
    <row r="4387" spans="2:2" x14ac:dyDescent="0.3">
      <c r="B4387" s="291"/>
    </row>
    <row r="4388" spans="2:2" x14ac:dyDescent="0.3">
      <c r="B4388" s="291"/>
    </row>
    <row r="4389" spans="2:2" x14ac:dyDescent="0.3">
      <c r="B4389" s="291"/>
    </row>
    <row r="4390" spans="2:2" x14ac:dyDescent="0.3">
      <c r="B4390" s="291"/>
    </row>
    <row r="4391" spans="2:2" x14ac:dyDescent="0.3">
      <c r="B4391" s="291"/>
    </row>
    <row r="4392" spans="2:2" x14ac:dyDescent="0.3">
      <c r="B4392" s="291"/>
    </row>
    <row r="4393" spans="2:2" x14ac:dyDescent="0.3">
      <c r="B4393" s="291"/>
    </row>
    <row r="4394" spans="2:2" x14ac:dyDescent="0.3">
      <c r="B4394" s="291"/>
    </row>
    <row r="4395" spans="2:2" x14ac:dyDescent="0.3">
      <c r="B4395" s="291"/>
    </row>
    <row r="4396" spans="2:2" x14ac:dyDescent="0.3">
      <c r="B4396" s="291"/>
    </row>
    <row r="4397" spans="2:2" x14ac:dyDescent="0.3">
      <c r="B4397" s="291"/>
    </row>
    <row r="4398" spans="2:2" x14ac:dyDescent="0.3">
      <c r="B4398" s="291"/>
    </row>
    <row r="4399" spans="2:2" x14ac:dyDescent="0.3">
      <c r="B4399" s="291"/>
    </row>
    <row r="4400" spans="2:2" x14ac:dyDescent="0.3">
      <c r="B4400" s="291"/>
    </row>
    <row r="4401" spans="2:2" x14ac:dyDescent="0.3">
      <c r="B4401" s="291"/>
    </row>
    <row r="4402" spans="2:2" x14ac:dyDescent="0.3">
      <c r="B4402" s="291"/>
    </row>
    <row r="4403" spans="2:2" x14ac:dyDescent="0.3">
      <c r="B4403" s="291"/>
    </row>
    <row r="4404" spans="2:2" x14ac:dyDescent="0.3">
      <c r="B4404" s="291"/>
    </row>
    <row r="4405" spans="2:2" x14ac:dyDescent="0.3">
      <c r="B4405" s="291"/>
    </row>
    <row r="4406" spans="2:2" x14ac:dyDescent="0.3">
      <c r="B4406" s="291"/>
    </row>
    <row r="4407" spans="2:2" x14ac:dyDescent="0.3">
      <c r="B4407" s="291"/>
    </row>
    <row r="4408" spans="2:2" x14ac:dyDescent="0.3">
      <c r="B4408" s="291"/>
    </row>
    <row r="4409" spans="2:2" x14ac:dyDescent="0.3">
      <c r="B4409" s="291"/>
    </row>
    <row r="4410" spans="2:2" x14ac:dyDescent="0.3">
      <c r="B4410" s="291"/>
    </row>
    <row r="4411" spans="2:2" x14ac:dyDescent="0.3">
      <c r="B4411" s="291"/>
    </row>
    <row r="4412" spans="2:2" x14ac:dyDescent="0.3">
      <c r="B4412" s="291"/>
    </row>
    <row r="4413" spans="2:2" x14ac:dyDescent="0.3">
      <c r="B4413" s="291"/>
    </row>
    <row r="4414" spans="2:2" x14ac:dyDescent="0.3">
      <c r="B4414" s="291"/>
    </row>
    <row r="4415" spans="2:2" x14ac:dyDescent="0.3">
      <c r="B4415" s="291"/>
    </row>
    <row r="4416" spans="2:2" x14ac:dyDescent="0.3">
      <c r="B4416" s="291"/>
    </row>
    <row r="4417" spans="2:2" x14ac:dyDescent="0.3">
      <c r="B4417" s="291"/>
    </row>
    <row r="4418" spans="2:2" x14ac:dyDescent="0.3">
      <c r="B4418" s="291"/>
    </row>
    <row r="4419" spans="2:2" x14ac:dyDescent="0.3">
      <c r="B4419" s="291"/>
    </row>
    <row r="4420" spans="2:2" x14ac:dyDescent="0.3">
      <c r="B4420" s="291"/>
    </row>
    <row r="4421" spans="2:2" x14ac:dyDescent="0.3">
      <c r="B4421" s="291"/>
    </row>
    <row r="4422" spans="2:2" x14ac:dyDescent="0.3">
      <c r="B4422" s="291"/>
    </row>
    <row r="4423" spans="2:2" x14ac:dyDescent="0.3">
      <c r="B4423" s="291"/>
    </row>
    <row r="4424" spans="2:2" x14ac:dyDescent="0.3">
      <c r="B4424" s="291"/>
    </row>
    <row r="4425" spans="2:2" x14ac:dyDescent="0.3">
      <c r="B4425" s="291"/>
    </row>
    <row r="4426" spans="2:2" x14ac:dyDescent="0.3">
      <c r="B4426" s="291"/>
    </row>
    <row r="4427" spans="2:2" x14ac:dyDescent="0.3">
      <c r="B4427" s="291"/>
    </row>
    <row r="4428" spans="2:2" x14ac:dyDescent="0.3">
      <c r="B4428" s="291"/>
    </row>
    <row r="4429" spans="2:2" x14ac:dyDescent="0.3">
      <c r="B4429" s="291"/>
    </row>
    <row r="4430" spans="2:2" x14ac:dyDescent="0.3">
      <c r="B4430" s="291"/>
    </row>
    <row r="4431" spans="2:2" x14ac:dyDescent="0.3">
      <c r="B4431" s="291"/>
    </row>
    <row r="4432" spans="2:2" x14ac:dyDescent="0.3">
      <c r="B4432" s="291"/>
    </row>
    <row r="4433" spans="2:2" x14ac:dyDescent="0.3">
      <c r="B4433" s="291"/>
    </row>
    <row r="4434" spans="2:2" x14ac:dyDescent="0.3">
      <c r="B4434" s="291"/>
    </row>
    <row r="4435" spans="2:2" x14ac:dyDescent="0.3">
      <c r="B4435" s="291"/>
    </row>
    <row r="4436" spans="2:2" x14ac:dyDescent="0.3">
      <c r="B4436" s="291"/>
    </row>
    <row r="4437" spans="2:2" x14ac:dyDescent="0.3">
      <c r="B4437" s="291"/>
    </row>
    <row r="4438" spans="2:2" x14ac:dyDescent="0.3">
      <c r="B4438" s="291"/>
    </row>
    <row r="4439" spans="2:2" x14ac:dyDescent="0.3">
      <c r="B4439" s="291"/>
    </row>
    <row r="4440" spans="2:2" x14ac:dyDescent="0.3">
      <c r="B4440" s="291"/>
    </row>
    <row r="4441" spans="2:2" x14ac:dyDescent="0.3">
      <c r="B4441" s="291"/>
    </row>
    <row r="4442" spans="2:2" x14ac:dyDescent="0.3">
      <c r="B4442" s="291"/>
    </row>
    <row r="4443" spans="2:2" x14ac:dyDescent="0.3">
      <c r="B4443" s="291"/>
    </row>
    <row r="4444" spans="2:2" x14ac:dyDescent="0.3">
      <c r="B4444" s="291"/>
    </row>
    <row r="4445" spans="2:2" x14ac:dyDescent="0.3">
      <c r="B4445" s="291"/>
    </row>
    <row r="4446" spans="2:2" x14ac:dyDescent="0.3">
      <c r="B4446" s="291"/>
    </row>
    <row r="4447" spans="2:2" x14ac:dyDescent="0.3">
      <c r="B4447" s="291"/>
    </row>
    <row r="4448" spans="2:2" x14ac:dyDescent="0.3">
      <c r="B4448" s="291"/>
    </row>
    <row r="4449" spans="2:2" x14ac:dyDescent="0.3">
      <c r="B4449" s="291"/>
    </row>
    <row r="4450" spans="2:2" x14ac:dyDescent="0.3">
      <c r="B4450" s="291"/>
    </row>
    <row r="4451" spans="2:2" x14ac:dyDescent="0.3">
      <c r="B4451" s="291"/>
    </row>
    <row r="4452" spans="2:2" x14ac:dyDescent="0.3">
      <c r="B4452" s="291"/>
    </row>
    <row r="4453" spans="2:2" x14ac:dyDescent="0.3">
      <c r="B4453" s="291"/>
    </row>
    <row r="4454" spans="2:2" x14ac:dyDescent="0.3">
      <c r="B4454" s="291"/>
    </row>
    <row r="4455" spans="2:2" x14ac:dyDescent="0.3">
      <c r="B4455" s="291"/>
    </row>
    <row r="4456" spans="2:2" x14ac:dyDescent="0.3">
      <c r="B4456" s="291"/>
    </row>
    <row r="4457" spans="2:2" x14ac:dyDescent="0.3">
      <c r="B4457" s="291"/>
    </row>
    <row r="4458" spans="2:2" x14ac:dyDescent="0.3">
      <c r="B4458" s="291"/>
    </row>
    <row r="4459" spans="2:2" x14ac:dyDescent="0.3">
      <c r="B4459" s="291"/>
    </row>
    <row r="4460" spans="2:2" x14ac:dyDescent="0.3">
      <c r="B4460" s="291"/>
    </row>
    <row r="4461" spans="2:2" x14ac:dyDescent="0.3">
      <c r="B4461" s="291"/>
    </row>
    <row r="4462" spans="2:2" x14ac:dyDescent="0.3">
      <c r="B4462" s="291"/>
    </row>
    <row r="4463" spans="2:2" x14ac:dyDescent="0.3">
      <c r="B4463" s="291"/>
    </row>
    <row r="4464" spans="2:2" x14ac:dyDescent="0.3">
      <c r="B4464" s="291"/>
    </row>
    <row r="4465" spans="2:2" x14ac:dyDescent="0.3">
      <c r="B4465" s="291"/>
    </row>
    <row r="4466" spans="2:2" x14ac:dyDescent="0.3">
      <c r="B4466" s="291"/>
    </row>
    <row r="4467" spans="2:2" x14ac:dyDescent="0.3">
      <c r="B4467" s="291"/>
    </row>
    <row r="4468" spans="2:2" x14ac:dyDescent="0.3">
      <c r="B4468" s="291"/>
    </row>
    <row r="4469" spans="2:2" x14ac:dyDescent="0.3">
      <c r="B4469" s="291"/>
    </row>
    <row r="4470" spans="2:2" x14ac:dyDescent="0.3">
      <c r="B4470" s="291"/>
    </row>
    <row r="4471" spans="2:2" x14ac:dyDescent="0.3">
      <c r="B4471" s="291"/>
    </row>
    <row r="4472" spans="2:2" x14ac:dyDescent="0.3">
      <c r="B4472" s="291"/>
    </row>
    <row r="4473" spans="2:2" x14ac:dyDescent="0.3">
      <c r="B4473" s="291"/>
    </row>
    <row r="4474" spans="2:2" x14ac:dyDescent="0.3">
      <c r="B4474" s="291"/>
    </row>
    <row r="4475" spans="2:2" x14ac:dyDescent="0.3">
      <c r="B4475" s="291"/>
    </row>
    <row r="4476" spans="2:2" x14ac:dyDescent="0.3">
      <c r="B4476" s="291"/>
    </row>
    <row r="4477" spans="2:2" x14ac:dyDescent="0.3">
      <c r="B4477" s="291"/>
    </row>
    <row r="4478" spans="2:2" x14ac:dyDescent="0.3">
      <c r="B4478" s="291"/>
    </row>
    <row r="4479" spans="2:2" x14ac:dyDescent="0.3">
      <c r="B4479" s="291"/>
    </row>
    <row r="4480" spans="2:2" x14ac:dyDescent="0.3">
      <c r="B4480" s="291"/>
    </row>
    <row r="4481" spans="2:2" x14ac:dyDescent="0.3">
      <c r="B4481" s="291"/>
    </row>
    <row r="4482" spans="2:2" x14ac:dyDescent="0.3">
      <c r="B4482" s="291"/>
    </row>
    <row r="4483" spans="2:2" x14ac:dyDescent="0.3">
      <c r="B4483" s="291"/>
    </row>
    <row r="4484" spans="2:2" x14ac:dyDescent="0.3">
      <c r="B4484" s="291"/>
    </row>
    <row r="4485" spans="2:2" x14ac:dyDescent="0.3">
      <c r="B4485" s="291"/>
    </row>
    <row r="4486" spans="2:2" x14ac:dyDescent="0.3">
      <c r="B4486" s="291"/>
    </row>
    <row r="4487" spans="2:2" x14ac:dyDescent="0.3">
      <c r="B4487" s="291"/>
    </row>
    <row r="4488" spans="2:2" x14ac:dyDescent="0.3">
      <c r="B4488" s="291"/>
    </row>
    <row r="4489" spans="2:2" x14ac:dyDescent="0.3">
      <c r="B4489" s="291"/>
    </row>
    <row r="4490" spans="2:2" x14ac:dyDescent="0.3">
      <c r="B4490" s="291"/>
    </row>
    <row r="4491" spans="2:2" x14ac:dyDescent="0.3">
      <c r="B4491" s="291"/>
    </row>
    <row r="4492" spans="2:2" x14ac:dyDescent="0.3">
      <c r="B4492" s="291"/>
    </row>
    <row r="4493" spans="2:2" x14ac:dyDescent="0.3">
      <c r="B4493" s="291"/>
    </row>
    <row r="4494" spans="2:2" x14ac:dyDescent="0.3">
      <c r="B4494" s="291"/>
    </row>
    <row r="4495" spans="2:2" x14ac:dyDescent="0.3">
      <c r="B4495" s="291"/>
    </row>
    <row r="4496" spans="2:2" x14ac:dyDescent="0.3">
      <c r="B4496" s="291"/>
    </row>
    <row r="4497" spans="2:2" x14ac:dyDescent="0.3">
      <c r="B4497" s="291"/>
    </row>
    <row r="4498" spans="2:2" x14ac:dyDescent="0.3">
      <c r="B4498" s="291"/>
    </row>
    <row r="4499" spans="2:2" x14ac:dyDescent="0.3">
      <c r="B4499" s="291"/>
    </row>
    <row r="4500" spans="2:2" x14ac:dyDescent="0.3">
      <c r="B4500" s="291"/>
    </row>
    <row r="4501" spans="2:2" x14ac:dyDescent="0.3">
      <c r="B4501" s="291"/>
    </row>
    <row r="4502" spans="2:2" x14ac:dyDescent="0.3">
      <c r="B4502" s="291"/>
    </row>
    <row r="4503" spans="2:2" x14ac:dyDescent="0.3">
      <c r="B4503" s="291"/>
    </row>
    <row r="4504" spans="2:2" x14ac:dyDescent="0.3">
      <c r="B4504" s="291"/>
    </row>
    <row r="4505" spans="2:2" x14ac:dyDescent="0.3">
      <c r="B4505" s="291"/>
    </row>
    <row r="4506" spans="2:2" x14ac:dyDescent="0.3">
      <c r="B4506" s="291"/>
    </row>
    <row r="4507" spans="2:2" x14ac:dyDescent="0.3">
      <c r="B4507" s="291"/>
    </row>
    <row r="4508" spans="2:2" x14ac:dyDescent="0.3">
      <c r="B4508" s="291"/>
    </row>
    <row r="4509" spans="2:2" x14ac:dyDescent="0.3">
      <c r="B4509" s="291"/>
    </row>
    <row r="4510" spans="2:2" x14ac:dyDescent="0.3">
      <c r="B4510" s="291"/>
    </row>
    <row r="4511" spans="2:2" x14ac:dyDescent="0.3">
      <c r="B4511" s="291"/>
    </row>
    <row r="4512" spans="2:2" x14ac:dyDescent="0.3">
      <c r="B4512" s="291"/>
    </row>
    <row r="4513" spans="2:2" x14ac:dyDescent="0.3">
      <c r="B4513" s="291"/>
    </row>
    <row r="4514" spans="2:2" x14ac:dyDescent="0.3">
      <c r="B4514" s="291"/>
    </row>
    <row r="4515" spans="2:2" x14ac:dyDescent="0.3">
      <c r="B4515" s="291"/>
    </row>
    <row r="4516" spans="2:2" x14ac:dyDescent="0.3">
      <c r="B4516" s="291"/>
    </row>
    <row r="4517" spans="2:2" x14ac:dyDescent="0.3">
      <c r="B4517" s="291"/>
    </row>
    <row r="4518" spans="2:2" x14ac:dyDescent="0.3">
      <c r="B4518" s="291"/>
    </row>
    <row r="4519" spans="2:2" x14ac:dyDescent="0.3">
      <c r="B4519" s="291"/>
    </row>
    <row r="4520" spans="2:2" x14ac:dyDescent="0.3">
      <c r="B4520" s="291"/>
    </row>
    <row r="4521" spans="2:2" x14ac:dyDescent="0.3">
      <c r="B4521" s="291"/>
    </row>
    <row r="4522" spans="2:2" x14ac:dyDescent="0.3">
      <c r="B4522" s="291"/>
    </row>
    <row r="4523" spans="2:2" x14ac:dyDescent="0.3">
      <c r="B4523" s="291"/>
    </row>
    <row r="4524" spans="2:2" x14ac:dyDescent="0.3">
      <c r="B4524" s="291"/>
    </row>
    <row r="4525" spans="2:2" x14ac:dyDescent="0.3">
      <c r="B4525" s="291"/>
    </row>
    <row r="4526" spans="2:2" x14ac:dyDescent="0.3">
      <c r="B4526" s="291"/>
    </row>
    <row r="4527" spans="2:2" x14ac:dyDescent="0.3">
      <c r="B4527" s="291"/>
    </row>
    <row r="4528" spans="2:2" x14ac:dyDescent="0.3">
      <c r="B4528" s="291"/>
    </row>
    <row r="4529" spans="2:2" x14ac:dyDescent="0.3">
      <c r="B4529" s="291"/>
    </row>
    <row r="4530" spans="2:2" x14ac:dyDescent="0.3">
      <c r="B4530" s="291"/>
    </row>
    <row r="4531" spans="2:2" x14ac:dyDescent="0.3">
      <c r="B4531" s="291"/>
    </row>
    <row r="4532" spans="2:2" x14ac:dyDescent="0.3">
      <c r="B4532" s="291"/>
    </row>
    <row r="4533" spans="2:2" x14ac:dyDescent="0.3">
      <c r="B4533" s="291"/>
    </row>
    <row r="4534" spans="2:2" x14ac:dyDescent="0.3">
      <c r="B4534" s="291"/>
    </row>
    <row r="4535" spans="2:2" x14ac:dyDescent="0.3">
      <c r="B4535" s="291"/>
    </row>
    <row r="4536" spans="2:2" x14ac:dyDescent="0.3">
      <c r="B4536" s="291"/>
    </row>
    <row r="4537" spans="2:2" x14ac:dyDescent="0.3">
      <c r="B4537" s="291"/>
    </row>
    <row r="4538" spans="2:2" x14ac:dyDescent="0.3">
      <c r="B4538" s="291"/>
    </row>
    <row r="4539" spans="2:2" x14ac:dyDescent="0.3">
      <c r="B4539" s="291"/>
    </row>
    <row r="4540" spans="2:2" x14ac:dyDescent="0.3">
      <c r="B4540" s="291"/>
    </row>
    <row r="4541" spans="2:2" x14ac:dyDescent="0.3">
      <c r="B4541" s="291"/>
    </row>
    <row r="4542" spans="2:2" x14ac:dyDescent="0.3">
      <c r="B4542" s="291"/>
    </row>
    <row r="4543" spans="2:2" x14ac:dyDescent="0.3">
      <c r="B4543" s="291"/>
    </row>
    <row r="4544" spans="2:2" x14ac:dyDescent="0.3">
      <c r="B4544" s="291"/>
    </row>
    <row r="4545" spans="2:2" x14ac:dyDescent="0.3">
      <c r="B4545" s="291"/>
    </row>
    <row r="4546" spans="2:2" x14ac:dyDescent="0.3">
      <c r="B4546" s="291"/>
    </row>
    <row r="4547" spans="2:2" x14ac:dyDescent="0.3">
      <c r="B4547" s="291"/>
    </row>
    <row r="4548" spans="2:2" x14ac:dyDescent="0.3">
      <c r="B4548" s="291"/>
    </row>
    <row r="4549" spans="2:2" x14ac:dyDescent="0.3">
      <c r="B4549" s="291"/>
    </row>
    <row r="4550" spans="2:2" x14ac:dyDescent="0.3">
      <c r="B4550" s="291"/>
    </row>
    <row r="4551" spans="2:2" x14ac:dyDescent="0.3">
      <c r="B4551" s="291"/>
    </row>
    <row r="4552" spans="2:2" x14ac:dyDescent="0.3">
      <c r="B4552" s="291"/>
    </row>
    <row r="4553" spans="2:2" x14ac:dyDescent="0.3">
      <c r="B4553" s="291"/>
    </row>
    <row r="4554" spans="2:2" x14ac:dyDescent="0.3">
      <c r="B4554" s="291"/>
    </row>
    <row r="4555" spans="2:2" x14ac:dyDescent="0.3">
      <c r="B4555" s="291"/>
    </row>
    <row r="4556" spans="2:2" x14ac:dyDescent="0.3">
      <c r="B4556" s="291"/>
    </row>
    <row r="4557" spans="2:2" x14ac:dyDescent="0.3">
      <c r="B4557" s="291"/>
    </row>
    <row r="4558" spans="2:2" x14ac:dyDescent="0.3">
      <c r="B4558" s="291"/>
    </row>
    <row r="4559" spans="2:2" x14ac:dyDescent="0.3">
      <c r="B4559" s="291"/>
    </row>
    <row r="4560" spans="2:2" x14ac:dyDescent="0.3">
      <c r="B4560" s="291"/>
    </row>
    <row r="4561" spans="2:2" x14ac:dyDescent="0.3">
      <c r="B4561" s="291"/>
    </row>
    <row r="4562" spans="2:2" x14ac:dyDescent="0.3">
      <c r="B4562" s="291"/>
    </row>
    <row r="4563" spans="2:2" x14ac:dyDescent="0.3">
      <c r="B4563" s="291"/>
    </row>
    <row r="4564" spans="2:2" x14ac:dyDescent="0.3">
      <c r="B4564" s="291"/>
    </row>
    <row r="4565" spans="2:2" x14ac:dyDescent="0.3">
      <c r="B4565" s="291"/>
    </row>
    <row r="4566" spans="2:2" x14ac:dyDescent="0.3">
      <c r="B4566" s="291"/>
    </row>
    <row r="4567" spans="2:2" x14ac:dyDescent="0.3">
      <c r="B4567" s="291"/>
    </row>
    <row r="4568" spans="2:2" x14ac:dyDescent="0.3">
      <c r="B4568" s="291"/>
    </row>
    <row r="4569" spans="2:2" x14ac:dyDescent="0.3">
      <c r="B4569" s="291"/>
    </row>
    <row r="4570" spans="2:2" x14ac:dyDescent="0.3">
      <c r="B4570" s="291"/>
    </row>
    <row r="4571" spans="2:2" x14ac:dyDescent="0.3">
      <c r="B4571" s="291"/>
    </row>
    <row r="4572" spans="2:2" x14ac:dyDescent="0.3">
      <c r="B4572" s="291"/>
    </row>
    <row r="4573" spans="2:2" x14ac:dyDescent="0.3">
      <c r="B4573" s="291"/>
    </row>
    <row r="4574" spans="2:2" x14ac:dyDescent="0.3">
      <c r="B4574" s="291"/>
    </row>
    <row r="4575" spans="2:2" x14ac:dyDescent="0.3">
      <c r="B4575" s="291"/>
    </row>
    <row r="4576" spans="2:2" x14ac:dyDescent="0.3">
      <c r="B4576" s="291"/>
    </row>
    <row r="4577" spans="2:2" x14ac:dyDescent="0.3">
      <c r="B4577" s="291"/>
    </row>
    <row r="4578" spans="2:2" x14ac:dyDescent="0.3">
      <c r="B4578" s="291"/>
    </row>
    <row r="4579" spans="2:2" x14ac:dyDescent="0.3">
      <c r="B4579" s="291"/>
    </row>
    <row r="4580" spans="2:2" x14ac:dyDescent="0.3">
      <c r="B4580" s="291"/>
    </row>
    <row r="4581" spans="2:2" x14ac:dyDescent="0.3">
      <c r="B4581" s="291"/>
    </row>
    <row r="4582" spans="2:2" x14ac:dyDescent="0.3">
      <c r="B4582" s="291"/>
    </row>
    <row r="4583" spans="2:2" x14ac:dyDescent="0.3">
      <c r="B4583" s="291"/>
    </row>
    <row r="4584" spans="2:2" x14ac:dyDescent="0.3">
      <c r="B4584" s="291"/>
    </row>
    <row r="4585" spans="2:2" x14ac:dyDescent="0.3">
      <c r="B4585" s="291"/>
    </row>
    <row r="4586" spans="2:2" x14ac:dyDescent="0.3">
      <c r="B4586" s="291"/>
    </row>
    <row r="4587" spans="2:2" x14ac:dyDescent="0.3">
      <c r="B4587" s="291"/>
    </row>
    <row r="4588" spans="2:2" x14ac:dyDescent="0.3">
      <c r="B4588" s="291"/>
    </row>
    <row r="4589" spans="2:2" x14ac:dyDescent="0.3">
      <c r="B4589" s="291"/>
    </row>
    <row r="4590" spans="2:2" x14ac:dyDescent="0.3">
      <c r="B4590" s="291"/>
    </row>
    <row r="4591" spans="2:2" x14ac:dyDescent="0.3">
      <c r="B4591" s="291"/>
    </row>
    <row r="4592" spans="2:2" x14ac:dyDescent="0.3">
      <c r="B4592" s="291"/>
    </row>
    <row r="4593" spans="2:2" x14ac:dyDescent="0.3">
      <c r="B4593" s="291"/>
    </row>
    <row r="4594" spans="2:2" x14ac:dyDescent="0.3">
      <c r="B4594" s="291"/>
    </row>
    <row r="4595" spans="2:2" x14ac:dyDescent="0.3">
      <c r="B4595" s="291"/>
    </row>
    <row r="4596" spans="2:2" x14ac:dyDescent="0.3">
      <c r="B4596" s="291"/>
    </row>
    <row r="4597" spans="2:2" x14ac:dyDescent="0.3">
      <c r="B4597" s="291"/>
    </row>
    <row r="4598" spans="2:2" x14ac:dyDescent="0.3">
      <c r="B4598" s="291"/>
    </row>
    <row r="4599" spans="2:2" x14ac:dyDescent="0.3">
      <c r="B4599" s="291"/>
    </row>
    <row r="4600" spans="2:2" x14ac:dyDescent="0.3">
      <c r="B4600" s="291"/>
    </row>
    <row r="4601" spans="2:2" x14ac:dyDescent="0.3">
      <c r="B4601" s="291"/>
    </row>
    <row r="4602" spans="2:2" x14ac:dyDescent="0.3">
      <c r="B4602" s="291"/>
    </row>
    <row r="4603" spans="2:2" x14ac:dyDescent="0.3">
      <c r="B4603" s="291"/>
    </row>
    <row r="4604" spans="2:2" x14ac:dyDescent="0.3">
      <c r="B4604" s="291"/>
    </row>
    <row r="4605" spans="2:2" x14ac:dyDescent="0.3">
      <c r="B4605" s="291"/>
    </row>
    <row r="4606" spans="2:2" x14ac:dyDescent="0.3">
      <c r="B4606" s="291"/>
    </row>
    <row r="4607" spans="2:2" x14ac:dyDescent="0.3">
      <c r="B4607" s="291"/>
    </row>
    <row r="4608" spans="2:2" x14ac:dyDescent="0.3">
      <c r="B4608" s="291"/>
    </row>
    <row r="4609" spans="2:2" x14ac:dyDescent="0.3">
      <c r="B4609" s="291"/>
    </row>
    <row r="4610" spans="2:2" x14ac:dyDescent="0.3">
      <c r="B4610" s="291"/>
    </row>
    <row r="4611" spans="2:2" x14ac:dyDescent="0.3">
      <c r="B4611" s="291"/>
    </row>
    <row r="4612" spans="2:2" x14ac:dyDescent="0.3">
      <c r="B4612" s="291"/>
    </row>
    <row r="4613" spans="2:2" x14ac:dyDescent="0.3">
      <c r="B4613" s="291"/>
    </row>
    <row r="4614" spans="2:2" x14ac:dyDescent="0.3">
      <c r="B4614" s="291"/>
    </row>
    <row r="4615" spans="2:2" x14ac:dyDescent="0.3">
      <c r="B4615" s="291"/>
    </row>
    <row r="4616" spans="2:2" x14ac:dyDescent="0.3">
      <c r="B4616" s="291"/>
    </row>
    <row r="4617" spans="2:2" x14ac:dyDescent="0.3">
      <c r="B4617" s="291"/>
    </row>
    <row r="4618" spans="2:2" x14ac:dyDescent="0.3">
      <c r="B4618" s="291"/>
    </row>
    <row r="4619" spans="2:2" x14ac:dyDescent="0.3">
      <c r="B4619" s="291"/>
    </row>
    <row r="4620" spans="2:2" x14ac:dyDescent="0.3">
      <c r="B4620" s="291"/>
    </row>
    <row r="4621" spans="2:2" x14ac:dyDescent="0.3">
      <c r="B4621" s="291"/>
    </row>
    <row r="4622" spans="2:2" x14ac:dyDescent="0.3">
      <c r="B4622" s="291"/>
    </row>
    <row r="4623" spans="2:2" x14ac:dyDescent="0.3">
      <c r="B4623" s="291"/>
    </row>
    <row r="4624" spans="2:2" x14ac:dyDescent="0.3">
      <c r="B4624" s="291"/>
    </row>
    <row r="4625" spans="2:2" x14ac:dyDescent="0.3">
      <c r="B4625" s="291"/>
    </row>
    <row r="4626" spans="2:2" x14ac:dyDescent="0.3">
      <c r="B4626" s="291"/>
    </row>
    <row r="4627" spans="2:2" x14ac:dyDescent="0.3">
      <c r="B4627" s="291"/>
    </row>
    <row r="4628" spans="2:2" x14ac:dyDescent="0.3">
      <c r="B4628" s="291"/>
    </row>
    <row r="4629" spans="2:2" x14ac:dyDescent="0.3">
      <c r="B4629" s="291"/>
    </row>
    <row r="4630" spans="2:2" x14ac:dyDescent="0.3">
      <c r="B4630" s="291"/>
    </row>
    <row r="4631" spans="2:2" x14ac:dyDescent="0.3">
      <c r="B4631" s="291"/>
    </row>
    <row r="4632" spans="2:2" x14ac:dyDescent="0.3">
      <c r="B4632" s="291"/>
    </row>
    <row r="4633" spans="2:2" x14ac:dyDescent="0.3">
      <c r="B4633" s="291"/>
    </row>
    <row r="4634" spans="2:2" x14ac:dyDescent="0.3">
      <c r="B4634" s="291"/>
    </row>
    <row r="4635" spans="2:2" x14ac:dyDescent="0.3">
      <c r="B4635" s="291"/>
    </row>
    <row r="4636" spans="2:2" x14ac:dyDescent="0.3">
      <c r="B4636" s="291"/>
    </row>
    <row r="4637" spans="2:2" x14ac:dyDescent="0.3">
      <c r="B4637" s="291"/>
    </row>
    <row r="4638" spans="2:2" x14ac:dyDescent="0.3">
      <c r="B4638" s="291"/>
    </row>
    <row r="4639" spans="2:2" x14ac:dyDescent="0.3">
      <c r="B4639" s="291"/>
    </row>
    <row r="4640" spans="2:2" x14ac:dyDescent="0.3">
      <c r="B4640" s="291"/>
    </row>
    <row r="4641" spans="2:2" x14ac:dyDescent="0.3">
      <c r="B4641" s="291"/>
    </row>
    <row r="4642" spans="2:2" x14ac:dyDescent="0.3">
      <c r="B4642" s="291"/>
    </row>
    <row r="4643" spans="2:2" x14ac:dyDescent="0.3">
      <c r="B4643" s="291"/>
    </row>
    <row r="4644" spans="2:2" x14ac:dyDescent="0.3">
      <c r="B4644" s="291"/>
    </row>
    <row r="4645" spans="2:2" x14ac:dyDescent="0.3">
      <c r="B4645" s="291"/>
    </row>
    <row r="4646" spans="2:2" x14ac:dyDescent="0.3">
      <c r="B4646" s="291"/>
    </row>
    <row r="4647" spans="2:2" x14ac:dyDescent="0.3">
      <c r="B4647" s="291"/>
    </row>
    <row r="4648" spans="2:2" x14ac:dyDescent="0.3">
      <c r="B4648" s="291"/>
    </row>
    <row r="4649" spans="2:2" x14ac:dyDescent="0.3">
      <c r="B4649" s="291"/>
    </row>
    <row r="4650" spans="2:2" x14ac:dyDescent="0.3">
      <c r="B4650" s="291"/>
    </row>
    <row r="4651" spans="2:2" x14ac:dyDescent="0.3">
      <c r="B4651" s="291"/>
    </row>
    <row r="4652" spans="2:2" x14ac:dyDescent="0.3">
      <c r="B4652" s="291"/>
    </row>
    <row r="4653" spans="2:2" x14ac:dyDescent="0.3">
      <c r="B4653" s="291"/>
    </row>
    <row r="4654" spans="2:2" x14ac:dyDescent="0.3">
      <c r="B4654" s="291"/>
    </row>
    <row r="4655" spans="2:2" x14ac:dyDescent="0.3">
      <c r="B4655" s="291"/>
    </row>
    <row r="4656" spans="2:2" x14ac:dyDescent="0.3">
      <c r="B4656" s="291"/>
    </row>
    <row r="4657" spans="2:2" x14ac:dyDescent="0.3">
      <c r="B4657" s="291"/>
    </row>
    <row r="4658" spans="2:2" x14ac:dyDescent="0.3">
      <c r="B4658" s="291"/>
    </row>
    <row r="4659" spans="2:2" x14ac:dyDescent="0.3">
      <c r="B4659" s="291"/>
    </row>
    <row r="4660" spans="2:2" x14ac:dyDescent="0.3">
      <c r="B4660" s="291"/>
    </row>
    <row r="4661" spans="2:2" x14ac:dyDescent="0.3">
      <c r="B4661" s="291"/>
    </row>
    <row r="4662" spans="2:2" x14ac:dyDescent="0.3">
      <c r="B4662" s="291"/>
    </row>
    <row r="4663" spans="2:2" x14ac:dyDescent="0.3">
      <c r="B4663" s="291"/>
    </row>
    <row r="4664" spans="2:2" x14ac:dyDescent="0.3">
      <c r="B4664" s="291"/>
    </row>
    <row r="4665" spans="2:2" x14ac:dyDescent="0.3">
      <c r="B4665" s="291"/>
    </row>
    <row r="4666" spans="2:2" x14ac:dyDescent="0.3">
      <c r="B4666" s="291"/>
    </row>
    <row r="4667" spans="2:2" x14ac:dyDescent="0.3">
      <c r="B4667" s="291"/>
    </row>
    <row r="4668" spans="2:2" x14ac:dyDescent="0.3">
      <c r="B4668" s="291"/>
    </row>
    <row r="4669" spans="2:2" x14ac:dyDescent="0.3">
      <c r="B4669" s="291"/>
    </row>
    <row r="4670" spans="2:2" x14ac:dyDescent="0.3">
      <c r="B4670" s="291"/>
    </row>
    <row r="4671" spans="2:2" x14ac:dyDescent="0.3">
      <c r="B4671" s="291"/>
    </row>
    <row r="4672" spans="2:2" x14ac:dyDescent="0.3">
      <c r="B4672" s="291"/>
    </row>
    <row r="4673" spans="2:2" x14ac:dyDescent="0.3">
      <c r="B4673" s="291"/>
    </row>
    <row r="4674" spans="2:2" x14ac:dyDescent="0.3">
      <c r="B4674" s="291"/>
    </row>
    <row r="4675" spans="2:2" x14ac:dyDescent="0.3">
      <c r="B4675" s="291"/>
    </row>
    <row r="4676" spans="2:2" x14ac:dyDescent="0.3">
      <c r="B4676" s="291"/>
    </row>
    <row r="4677" spans="2:2" x14ac:dyDescent="0.3">
      <c r="B4677" s="291"/>
    </row>
    <row r="4678" spans="2:2" x14ac:dyDescent="0.3">
      <c r="B4678" s="291"/>
    </row>
    <row r="4679" spans="2:2" x14ac:dyDescent="0.3">
      <c r="B4679" s="291"/>
    </row>
    <row r="4680" spans="2:2" x14ac:dyDescent="0.3">
      <c r="B4680" s="291"/>
    </row>
    <row r="4681" spans="2:2" x14ac:dyDescent="0.3">
      <c r="B4681" s="291"/>
    </row>
    <row r="4682" spans="2:2" x14ac:dyDescent="0.3">
      <c r="B4682" s="291"/>
    </row>
    <row r="4683" spans="2:2" x14ac:dyDescent="0.3">
      <c r="B4683" s="291"/>
    </row>
    <row r="4684" spans="2:2" x14ac:dyDescent="0.3">
      <c r="B4684" s="291"/>
    </row>
    <row r="4685" spans="2:2" x14ac:dyDescent="0.3">
      <c r="B4685" s="291"/>
    </row>
    <row r="4686" spans="2:2" x14ac:dyDescent="0.3">
      <c r="B4686" s="291"/>
    </row>
    <row r="4687" spans="2:2" x14ac:dyDescent="0.3">
      <c r="B4687" s="291"/>
    </row>
    <row r="4688" spans="2:2" x14ac:dyDescent="0.3">
      <c r="B4688" s="291"/>
    </row>
    <row r="4689" spans="2:2" x14ac:dyDescent="0.3">
      <c r="B4689" s="291"/>
    </row>
    <row r="4690" spans="2:2" x14ac:dyDescent="0.3">
      <c r="B4690" s="291"/>
    </row>
    <row r="4691" spans="2:2" x14ac:dyDescent="0.3">
      <c r="B4691" s="291"/>
    </row>
    <row r="4692" spans="2:2" x14ac:dyDescent="0.3">
      <c r="B4692" s="291"/>
    </row>
    <row r="4693" spans="2:2" x14ac:dyDescent="0.3">
      <c r="B4693" s="291"/>
    </row>
    <row r="4694" spans="2:2" x14ac:dyDescent="0.3">
      <c r="B4694" s="291"/>
    </row>
    <row r="4695" spans="2:2" x14ac:dyDescent="0.3">
      <c r="B4695" s="291"/>
    </row>
    <row r="4696" spans="2:2" x14ac:dyDescent="0.3">
      <c r="B4696" s="291"/>
    </row>
    <row r="4697" spans="2:2" x14ac:dyDescent="0.3">
      <c r="B4697" s="291"/>
    </row>
    <row r="4698" spans="2:2" x14ac:dyDescent="0.3">
      <c r="B4698" s="291"/>
    </row>
    <row r="4699" spans="2:2" x14ac:dyDescent="0.3">
      <c r="B4699" s="291"/>
    </row>
    <row r="4700" spans="2:2" x14ac:dyDescent="0.3">
      <c r="B4700" s="291"/>
    </row>
    <row r="4701" spans="2:2" x14ac:dyDescent="0.3">
      <c r="B4701" s="291"/>
    </row>
    <row r="4702" spans="2:2" x14ac:dyDescent="0.3">
      <c r="B4702" s="291"/>
    </row>
    <row r="4703" spans="2:2" x14ac:dyDescent="0.3">
      <c r="B4703" s="291"/>
    </row>
    <row r="4704" spans="2:2" x14ac:dyDescent="0.3">
      <c r="B4704" s="291"/>
    </row>
    <row r="4705" spans="2:2" x14ac:dyDescent="0.3">
      <c r="B4705" s="291"/>
    </row>
    <row r="4706" spans="2:2" x14ac:dyDescent="0.3">
      <c r="B4706" s="291"/>
    </row>
    <row r="4707" spans="2:2" x14ac:dyDescent="0.3">
      <c r="B4707" s="291"/>
    </row>
    <row r="4708" spans="2:2" x14ac:dyDescent="0.3">
      <c r="B4708" s="291"/>
    </row>
    <row r="4709" spans="2:2" x14ac:dyDescent="0.3">
      <c r="B4709" s="291"/>
    </row>
    <row r="4710" spans="2:2" x14ac:dyDescent="0.3">
      <c r="B4710" s="291"/>
    </row>
    <row r="4711" spans="2:2" x14ac:dyDescent="0.3">
      <c r="B4711" s="291"/>
    </row>
    <row r="4712" spans="2:2" x14ac:dyDescent="0.3">
      <c r="B4712" s="291"/>
    </row>
    <row r="4713" spans="2:2" x14ac:dyDescent="0.3">
      <c r="B4713" s="291"/>
    </row>
    <row r="4714" spans="2:2" x14ac:dyDescent="0.3">
      <c r="B4714" s="291"/>
    </row>
    <row r="4715" spans="2:2" x14ac:dyDescent="0.3">
      <c r="B4715" s="291"/>
    </row>
    <row r="4716" spans="2:2" x14ac:dyDescent="0.3">
      <c r="B4716" s="291"/>
    </row>
    <row r="4717" spans="2:2" x14ac:dyDescent="0.3">
      <c r="B4717" s="291"/>
    </row>
    <row r="4718" spans="2:2" x14ac:dyDescent="0.3">
      <c r="B4718" s="291"/>
    </row>
    <row r="4719" spans="2:2" x14ac:dyDescent="0.3">
      <c r="B4719" s="291"/>
    </row>
    <row r="4720" spans="2:2" x14ac:dyDescent="0.3">
      <c r="B4720" s="291"/>
    </row>
    <row r="4721" spans="2:2" x14ac:dyDescent="0.3">
      <c r="B4721" s="291"/>
    </row>
    <row r="4722" spans="2:2" x14ac:dyDescent="0.3">
      <c r="B4722" s="291"/>
    </row>
    <row r="4723" spans="2:2" x14ac:dyDescent="0.3">
      <c r="B4723" s="291"/>
    </row>
    <row r="4724" spans="2:2" x14ac:dyDescent="0.3">
      <c r="B4724" s="291"/>
    </row>
    <row r="4725" spans="2:2" x14ac:dyDescent="0.3">
      <c r="B4725" s="291"/>
    </row>
    <row r="4726" spans="2:2" x14ac:dyDescent="0.3">
      <c r="B4726" s="291"/>
    </row>
    <row r="4727" spans="2:2" x14ac:dyDescent="0.3">
      <c r="B4727" s="291"/>
    </row>
    <row r="4728" spans="2:2" x14ac:dyDescent="0.3">
      <c r="B4728" s="291"/>
    </row>
    <row r="4729" spans="2:2" x14ac:dyDescent="0.3">
      <c r="B4729" s="291"/>
    </row>
    <row r="4730" spans="2:2" x14ac:dyDescent="0.3">
      <c r="B4730" s="291"/>
    </row>
    <row r="4731" spans="2:2" x14ac:dyDescent="0.3">
      <c r="B4731" s="291"/>
    </row>
    <row r="4732" spans="2:2" x14ac:dyDescent="0.3">
      <c r="B4732" s="291"/>
    </row>
    <row r="4733" spans="2:2" x14ac:dyDescent="0.3">
      <c r="B4733" s="291"/>
    </row>
    <row r="4734" spans="2:2" x14ac:dyDescent="0.3">
      <c r="B4734" s="291"/>
    </row>
    <row r="4735" spans="2:2" x14ac:dyDescent="0.3">
      <c r="B4735" s="291"/>
    </row>
    <row r="4736" spans="2:2" x14ac:dyDescent="0.3">
      <c r="B4736" s="291"/>
    </row>
    <row r="4737" spans="2:2" x14ac:dyDescent="0.3">
      <c r="B4737" s="291"/>
    </row>
    <row r="4738" spans="2:2" x14ac:dyDescent="0.3">
      <c r="B4738" s="291"/>
    </row>
    <row r="4739" spans="2:2" x14ac:dyDescent="0.3">
      <c r="B4739" s="291"/>
    </row>
    <row r="4740" spans="2:2" x14ac:dyDescent="0.3">
      <c r="B4740" s="291"/>
    </row>
    <row r="4741" spans="2:2" x14ac:dyDescent="0.3">
      <c r="B4741" s="291"/>
    </row>
    <row r="4742" spans="2:2" x14ac:dyDescent="0.3">
      <c r="B4742" s="291"/>
    </row>
    <row r="4743" spans="2:2" x14ac:dyDescent="0.3">
      <c r="B4743" s="291"/>
    </row>
    <row r="4744" spans="2:2" x14ac:dyDescent="0.3">
      <c r="B4744" s="291"/>
    </row>
    <row r="4745" spans="2:2" x14ac:dyDescent="0.3">
      <c r="B4745" s="291"/>
    </row>
    <row r="4746" spans="2:2" x14ac:dyDescent="0.3">
      <c r="B4746" s="291"/>
    </row>
    <row r="4747" spans="2:2" x14ac:dyDescent="0.3">
      <c r="B4747" s="291"/>
    </row>
    <row r="4748" spans="2:2" x14ac:dyDescent="0.3">
      <c r="B4748" s="291"/>
    </row>
    <row r="4749" spans="2:2" x14ac:dyDescent="0.3">
      <c r="B4749" s="291"/>
    </row>
    <row r="4750" spans="2:2" x14ac:dyDescent="0.3">
      <c r="B4750" s="291"/>
    </row>
    <row r="4751" spans="2:2" x14ac:dyDescent="0.3">
      <c r="B4751" s="291"/>
    </row>
    <row r="4752" spans="2:2" x14ac:dyDescent="0.3">
      <c r="B4752" s="291"/>
    </row>
    <row r="4753" spans="2:2" x14ac:dyDescent="0.3">
      <c r="B4753" s="291"/>
    </row>
    <row r="4754" spans="2:2" x14ac:dyDescent="0.3">
      <c r="B4754" s="291"/>
    </row>
    <row r="4755" spans="2:2" x14ac:dyDescent="0.3">
      <c r="B4755" s="291"/>
    </row>
    <row r="4756" spans="2:2" x14ac:dyDescent="0.3">
      <c r="B4756" s="291"/>
    </row>
    <row r="4757" spans="2:2" x14ac:dyDescent="0.3">
      <c r="B4757" s="291"/>
    </row>
    <row r="4758" spans="2:2" x14ac:dyDescent="0.3">
      <c r="B4758" s="291"/>
    </row>
    <row r="4759" spans="2:2" x14ac:dyDescent="0.3">
      <c r="B4759" s="291"/>
    </row>
    <row r="4760" spans="2:2" x14ac:dyDescent="0.3">
      <c r="B4760" s="291"/>
    </row>
    <row r="4761" spans="2:2" x14ac:dyDescent="0.3">
      <c r="B4761" s="291"/>
    </row>
    <row r="4762" spans="2:2" x14ac:dyDescent="0.3">
      <c r="B4762" s="291"/>
    </row>
    <row r="4763" spans="2:2" x14ac:dyDescent="0.3">
      <c r="B4763" s="291"/>
    </row>
    <row r="4764" spans="2:2" x14ac:dyDescent="0.3">
      <c r="B4764" s="291"/>
    </row>
    <row r="4765" spans="2:2" x14ac:dyDescent="0.3">
      <c r="B4765" s="291"/>
    </row>
    <row r="4766" spans="2:2" x14ac:dyDescent="0.3">
      <c r="B4766" s="291"/>
    </row>
    <row r="4767" spans="2:2" x14ac:dyDescent="0.3">
      <c r="B4767" s="291"/>
    </row>
    <row r="4768" spans="2:2" x14ac:dyDescent="0.3">
      <c r="B4768" s="291"/>
    </row>
    <row r="4769" spans="2:2" x14ac:dyDescent="0.3">
      <c r="B4769" s="291"/>
    </row>
    <row r="4770" spans="2:2" x14ac:dyDescent="0.3">
      <c r="B4770" s="291"/>
    </row>
    <row r="4771" spans="2:2" x14ac:dyDescent="0.3">
      <c r="B4771" s="291"/>
    </row>
    <row r="4772" spans="2:2" x14ac:dyDescent="0.3">
      <c r="B4772" s="291"/>
    </row>
    <row r="4773" spans="2:2" x14ac:dyDescent="0.3">
      <c r="B4773" s="291"/>
    </row>
    <row r="4774" spans="2:2" x14ac:dyDescent="0.3">
      <c r="B4774" s="291"/>
    </row>
    <row r="4775" spans="2:2" x14ac:dyDescent="0.3">
      <c r="B4775" s="291"/>
    </row>
    <row r="4776" spans="2:2" x14ac:dyDescent="0.3">
      <c r="B4776" s="291"/>
    </row>
    <row r="4777" spans="2:2" x14ac:dyDescent="0.3">
      <c r="B4777" s="291"/>
    </row>
    <row r="4778" spans="2:2" x14ac:dyDescent="0.3">
      <c r="B4778" s="291"/>
    </row>
    <row r="4779" spans="2:2" x14ac:dyDescent="0.3">
      <c r="B4779" s="291"/>
    </row>
    <row r="4780" spans="2:2" x14ac:dyDescent="0.3">
      <c r="B4780" s="291"/>
    </row>
    <row r="4781" spans="2:2" x14ac:dyDescent="0.3">
      <c r="B4781" s="291"/>
    </row>
    <row r="4782" spans="2:2" x14ac:dyDescent="0.3">
      <c r="B4782" s="291"/>
    </row>
    <row r="4783" spans="2:2" x14ac:dyDescent="0.3">
      <c r="B4783" s="291"/>
    </row>
    <row r="4784" spans="2:2" x14ac:dyDescent="0.3">
      <c r="B4784" s="291"/>
    </row>
    <row r="4785" spans="2:2" x14ac:dyDescent="0.3">
      <c r="B4785" s="291"/>
    </row>
    <row r="4786" spans="2:2" x14ac:dyDescent="0.3">
      <c r="B4786" s="291"/>
    </row>
    <row r="4787" spans="2:2" x14ac:dyDescent="0.3">
      <c r="B4787" s="291"/>
    </row>
    <row r="4788" spans="2:2" x14ac:dyDescent="0.3">
      <c r="B4788" s="291"/>
    </row>
    <row r="4789" spans="2:2" x14ac:dyDescent="0.3">
      <c r="B4789" s="291"/>
    </row>
    <row r="4790" spans="2:2" x14ac:dyDescent="0.3">
      <c r="B4790" s="291"/>
    </row>
    <row r="4791" spans="2:2" x14ac:dyDescent="0.3">
      <c r="B4791" s="291"/>
    </row>
    <row r="4792" spans="2:2" x14ac:dyDescent="0.3">
      <c r="B4792" s="291"/>
    </row>
    <row r="4793" spans="2:2" x14ac:dyDescent="0.3">
      <c r="B4793" s="291"/>
    </row>
    <row r="4794" spans="2:2" x14ac:dyDescent="0.3">
      <c r="B4794" s="291"/>
    </row>
    <row r="4795" spans="2:2" x14ac:dyDescent="0.3">
      <c r="B4795" s="291"/>
    </row>
    <row r="4796" spans="2:2" x14ac:dyDescent="0.3">
      <c r="B4796" s="291"/>
    </row>
    <row r="4797" spans="2:2" x14ac:dyDescent="0.3">
      <c r="B4797" s="291"/>
    </row>
    <row r="4798" spans="2:2" x14ac:dyDescent="0.3">
      <c r="B4798" s="291"/>
    </row>
    <row r="4799" spans="2:2" x14ac:dyDescent="0.3">
      <c r="B4799" s="291"/>
    </row>
    <row r="4800" spans="2:2" x14ac:dyDescent="0.3">
      <c r="B4800" s="291"/>
    </row>
    <row r="4801" spans="2:2" x14ac:dyDescent="0.3">
      <c r="B4801" s="291"/>
    </row>
    <row r="4802" spans="2:2" x14ac:dyDescent="0.3">
      <c r="B4802" s="291"/>
    </row>
    <row r="4803" spans="2:2" x14ac:dyDescent="0.3">
      <c r="B4803" s="291"/>
    </row>
    <row r="4804" spans="2:2" x14ac:dyDescent="0.3">
      <c r="B4804" s="291"/>
    </row>
    <row r="4805" spans="2:2" x14ac:dyDescent="0.3">
      <c r="B4805" s="291"/>
    </row>
    <row r="4806" spans="2:2" x14ac:dyDescent="0.3">
      <c r="B4806" s="291"/>
    </row>
    <row r="4807" spans="2:2" x14ac:dyDescent="0.3">
      <c r="B4807" s="291"/>
    </row>
    <row r="4808" spans="2:2" x14ac:dyDescent="0.3">
      <c r="B4808" s="291"/>
    </row>
    <row r="4809" spans="2:2" x14ac:dyDescent="0.3">
      <c r="B4809" s="291"/>
    </row>
    <row r="4810" spans="2:2" x14ac:dyDescent="0.3">
      <c r="B4810" s="291"/>
    </row>
    <row r="4811" spans="2:2" x14ac:dyDescent="0.3">
      <c r="B4811" s="291"/>
    </row>
    <row r="4812" spans="2:2" x14ac:dyDescent="0.3">
      <c r="B4812" s="291"/>
    </row>
    <row r="4813" spans="2:2" x14ac:dyDescent="0.3">
      <c r="B4813" s="291"/>
    </row>
    <row r="4814" spans="2:2" x14ac:dyDescent="0.3">
      <c r="B4814" s="291"/>
    </row>
    <row r="4815" spans="2:2" x14ac:dyDescent="0.3">
      <c r="B4815" s="291"/>
    </row>
    <row r="4816" spans="2:2" x14ac:dyDescent="0.3">
      <c r="B4816" s="291"/>
    </row>
    <row r="4817" spans="2:2" x14ac:dyDescent="0.3">
      <c r="B4817" s="291"/>
    </row>
    <row r="4818" spans="2:2" x14ac:dyDescent="0.3">
      <c r="B4818" s="291"/>
    </row>
    <row r="4819" spans="2:2" x14ac:dyDescent="0.3">
      <c r="B4819" s="291"/>
    </row>
    <row r="4820" spans="2:2" x14ac:dyDescent="0.3">
      <c r="B4820" s="291"/>
    </row>
    <row r="4821" spans="2:2" x14ac:dyDescent="0.3">
      <c r="B4821" s="291"/>
    </row>
    <row r="4822" spans="2:2" x14ac:dyDescent="0.3">
      <c r="B4822" s="291"/>
    </row>
    <row r="4823" spans="2:2" x14ac:dyDescent="0.3">
      <c r="B4823" s="291"/>
    </row>
    <row r="4824" spans="2:2" x14ac:dyDescent="0.3">
      <c r="B4824" s="291"/>
    </row>
    <row r="4825" spans="2:2" x14ac:dyDescent="0.3">
      <c r="B4825" s="291"/>
    </row>
    <row r="4826" spans="2:2" x14ac:dyDescent="0.3">
      <c r="B4826" s="291"/>
    </row>
    <row r="4827" spans="2:2" x14ac:dyDescent="0.3">
      <c r="B4827" s="291"/>
    </row>
    <row r="4828" spans="2:2" x14ac:dyDescent="0.3">
      <c r="B4828" s="291"/>
    </row>
    <row r="4829" spans="2:2" x14ac:dyDescent="0.3">
      <c r="B4829" s="291"/>
    </row>
    <row r="4830" spans="2:2" x14ac:dyDescent="0.3">
      <c r="B4830" s="291"/>
    </row>
    <row r="4831" spans="2:2" x14ac:dyDescent="0.3">
      <c r="B4831" s="291"/>
    </row>
    <row r="4832" spans="2:2" x14ac:dyDescent="0.3">
      <c r="B4832" s="291"/>
    </row>
    <row r="4833" spans="2:2" x14ac:dyDescent="0.3">
      <c r="B4833" s="291"/>
    </row>
    <row r="4834" spans="2:2" x14ac:dyDescent="0.3">
      <c r="B4834" s="291"/>
    </row>
    <row r="4835" spans="2:2" x14ac:dyDescent="0.3">
      <c r="B4835" s="291"/>
    </row>
    <row r="4836" spans="2:2" x14ac:dyDescent="0.3">
      <c r="B4836" s="291"/>
    </row>
    <row r="4837" spans="2:2" x14ac:dyDescent="0.3">
      <c r="B4837" s="291"/>
    </row>
    <row r="4838" spans="2:2" x14ac:dyDescent="0.3">
      <c r="B4838" s="291"/>
    </row>
    <row r="4839" spans="2:2" x14ac:dyDescent="0.3">
      <c r="B4839" s="291"/>
    </row>
    <row r="4840" spans="2:2" x14ac:dyDescent="0.3">
      <c r="B4840" s="291"/>
    </row>
    <row r="4841" spans="2:2" x14ac:dyDescent="0.3">
      <c r="B4841" s="291"/>
    </row>
    <row r="4842" spans="2:2" x14ac:dyDescent="0.3">
      <c r="B4842" s="291"/>
    </row>
    <row r="4843" spans="2:2" x14ac:dyDescent="0.3">
      <c r="B4843" s="291"/>
    </row>
    <row r="4844" spans="2:2" x14ac:dyDescent="0.3">
      <c r="B4844" s="291"/>
    </row>
    <row r="4845" spans="2:2" x14ac:dyDescent="0.3">
      <c r="B4845" s="291"/>
    </row>
    <row r="4846" spans="2:2" x14ac:dyDescent="0.3">
      <c r="B4846" s="291"/>
    </row>
    <row r="4847" spans="2:2" x14ac:dyDescent="0.3">
      <c r="B4847" s="291"/>
    </row>
    <row r="4848" spans="2:2" x14ac:dyDescent="0.3">
      <c r="B4848" s="291"/>
    </row>
    <row r="4849" spans="2:2" x14ac:dyDescent="0.3">
      <c r="B4849" s="291"/>
    </row>
    <row r="4850" spans="2:2" x14ac:dyDescent="0.3">
      <c r="B4850" s="291"/>
    </row>
    <row r="4851" spans="2:2" x14ac:dyDescent="0.3">
      <c r="B4851" s="291"/>
    </row>
    <row r="4852" spans="2:2" x14ac:dyDescent="0.3">
      <c r="B4852" s="291"/>
    </row>
    <row r="4853" spans="2:2" x14ac:dyDescent="0.3">
      <c r="B4853" s="291"/>
    </row>
    <row r="4854" spans="2:2" x14ac:dyDescent="0.3">
      <c r="B4854" s="291"/>
    </row>
    <row r="4855" spans="2:2" x14ac:dyDescent="0.3">
      <c r="B4855" s="291"/>
    </row>
    <row r="4856" spans="2:2" x14ac:dyDescent="0.3">
      <c r="B4856" s="291"/>
    </row>
    <row r="4857" spans="2:2" x14ac:dyDescent="0.3">
      <c r="B4857" s="291"/>
    </row>
    <row r="4858" spans="2:2" x14ac:dyDescent="0.3">
      <c r="B4858" s="291"/>
    </row>
    <row r="4859" spans="2:2" x14ac:dyDescent="0.3">
      <c r="B4859" s="291"/>
    </row>
    <row r="4860" spans="2:2" x14ac:dyDescent="0.3">
      <c r="B4860" s="291"/>
    </row>
    <row r="4861" spans="2:2" x14ac:dyDescent="0.3">
      <c r="B4861" s="291"/>
    </row>
    <row r="4862" spans="2:2" x14ac:dyDescent="0.3">
      <c r="B4862" s="291"/>
    </row>
    <row r="4863" spans="2:2" x14ac:dyDescent="0.3">
      <c r="B4863" s="291"/>
    </row>
    <row r="4864" spans="2:2" x14ac:dyDescent="0.3">
      <c r="B4864" s="291"/>
    </row>
    <row r="4865" spans="2:2" x14ac:dyDescent="0.3">
      <c r="B4865" s="291"/>
    </row>
    <row r="4866" spans="2:2" x14ac:dyDescent="0.3">
      <c r="B4866" s="291"/>
    </row>
    <row r="4867" spans="2:2" x14ac:dyDescent="0.3">
      <c r="B4867" s="291"/>
    </row>
    <row r="4868" spans="2:2" x14ac:dyDescent="0.3">
      <c r="B4868" s="291"/>
    </row>
    <row r="4869" spans="2:2" x14ac:dyDescent="0.3">
      <c r="B4869" s="291"/>
    </row>
    <row r="4870" spans="2:2" x14ac:dyDescent="0.3">
      <c r="B4870" s="291"/>
    </row>
    <row r="4871" spans="2:2" x14ac:dyDescent="0.3">
      <c r="B4871" s="291"/>
    </row>
    <row r="4872" spans="2:2" x14ac:dyDescent="0.3">
      <c r="B4872" s="291"/>
    </row>
    <row r="4873" spans="2:2" x14ac:dyDescent="0.3">
      <c r="B4873" s="291"/>
    </row>
    <row r="4874" spans="2:2" x14ac:dyDescent="0.3">
      <c r="B4874" s="291"/>
    </row>
    <row r="4875" spans="2:2" x14ac:dyDescent="0.3">
      <c r="B4875" s="291"/>
    </row>
    <row r="4876" spans="2:2" x14ac:dyDescent="0.3">
      <c r="B4876" s="291"/>
    </row>
    <row r="4877" spans="2:2" x14ac:dyDescent="0.3">
      <c r="B4877" s="291"/>
    </row>
    <row r="4878" spans="2:2" x14ac:dyDescent="0.3">
      <c r="B4878" s="291"/>
    </row>
    <row r="4879" spans="2:2" x14ac:dyDescent="0.3">
      <c r="B4879" s="291"/>
    </row>
    <row r="4880" spans="2:2" x14ac:dyDescent="0.3">
      <c r="B4880" s="291"/>
    </row>
    <row r="4881" spans="2:2" x14ac:dyDescent="0.3">
      <c r="B4881" s="291"/>
    </row>
    <row r="4882" spans="2:2" x14ac:dyDescent="0.3">
      <c r="B4882" s="291"/>
    </row>
    <row r="4883" spans="2:2" x14ac:dyDescent="0.3">
      <c r="B4883" s="291"/>
    </row>
    <row r="4884" spans="2:2" x14ac:dyDescent="0.3">
      <c r="B4884" s="291"/>
    </row>
    <row r="4885" spans="2:2" x14ac:dyDescent="0.3">
      <c r="B4885" s="291"/>
    </row>
    <row r="4886" spans="2:2" x14ac:dyDescent="0.3">
      <c r="B4886" s="291"/>
    </row>
    <row r="4887" spans="2:2" x14ac:dyDescent="0.3">
      <c r="B4887" s="291"/>
    </row>
    <row r="4888" spans="2:2" x14ac:dyDescent="0.3">
      <c r="B4888" s="291"/>
    </row>
    <row r="4889" spans="2:2" x14ac:dyDescent="0.3">
      <c r="B4889" s="291"/>
    </row>
    <row r="4890" spans="2:2" x14ac:dyDescent="0.3">
      <c r="B4890" s="291"/>
    </row>
    <row r="4891" spans="2:2" x14ac:dyDescent="0.3">
      <c r="B4891" s="291"/>
    </row>
    <row r="4892" spans="2:2" x14ac:dyDescent="0.3">
      <c r="B4892" s="291"/>
    </row>
    <row r="4893" spans="2:2" x14ac:dyDescent="0.3">
      <c r="B4893" s="291"/>
    </row>
    <row r="4894" spans="2:2" x14ac:dyDescent="0.3">
      <c r="B4894" s="291"/>
    </row>
    <row r="4895" spans="2:2" x14ac:dyDescent="0.3">
      <c r="B4895" s="291"/>
    </row>
    <row r="4896" spans="2:2" x14ac:dyDescent="0.3">
      <c r="B4896" s="291"/>
    </row>
    <row r="4897" spans="2:2" x14ac:dyDescent="0.3">
      <c r="B4897" s="291"/>
    </row>
    <row r="4898" spans="2:2" x14ac:dyDescent="0.3">
      <c r="B4898" s="291"/>
    </row>
    <row r="4899" spans="2:2" x14ac:dyDescent="0.3">
      <c r="B4899" s="291"/>
    </row>
    <row r="4900" spans="2:2" x14ac:dyDescent="0.3">
      <c r="B4900" s="291"/>
    </row>
    <row r="4901" spans="2:2" x14ac:dyDescent="0.3">
      <c r="B4901" s="291"/>
    </row>
    <row r="4902" spans="2:2" x14ac:dyDescent="0.3">
      <c r="B4902" s="291"/>
    </row>
    <row r="4903" spans="2:2" x14ac:dyDescent="0.3">
      <c r="B4903" s="291"/>
    </row>
    <row r="4904" spans="2:2" x14ac:dyDescent="0.3">
      <c r="B4904" s="291"/>
    </row>
    <row r="4905" spans="2:2" x14ac:dyDescent="0.3">
      <c r="B4905" s="291"/>
    </row>
    <row r="4906" spans="2:2" x14ac:dyDescent="0.3">
      <c r="B4906" s="291"/>
    </row>
    <row r="4907" spans="2:2" x14ac:dyDescent="0.3">
      <c r="B4907" s="291"/>
    </row>
    <row r="4908" spans="2:2" x14ac:dyDescent="0.3">
      <c r="B4908" s="291"/>
    </row>
    <row r="4909" spans="2:2" x14ac:dyDescent="0.3">
      <c r="B4909" s="291"/>
    </row>
    <row r="4910" spans="2:2" x14ac:dyDescent="0.3">
      <c r="B4910" s="291"/>
    </row>
    <row r="4911" spans="2:2" x14ac:dyDescent="0.3">
      <c r="B4911" s="291"/>
    </row>
    <row r="4912" spans="2:2" x14ac:dyDescent="0.3">
      <c r="B4912" s="291"/>
    </row>
    <row r="4913" spans="2:2" x14ac:dyDescent="0.3">
      <c r="B4913" s="291"/>
    </row>
    <row r="4914" spans="2:2" x14ac:dyDescent="0.3">
      <c r="B4914" s="291"/>
    </row>
    <row r="4915" spans="2:2" x14ac:dyDescent="0.3">
      <c r="B4915" s="291"/>
    </row>
    <row r="4916" spans="2:2" x14ac:dyDescent="0.3">
      <c r="B4916" s="291"/>
    </row>
    <row r="4917" spans="2:2" x14ac:dyDescent="0.3">
      <c r="B4917" s="291"/>
    </row>
    <row r="4918" spans="2:2" x14ac:dyDescent="0.3">
      <c r="B4918" s="291"/>
    </row>
    <row r="4919" spans="2:2" x14ac:dyDescent="0.3">
      <c r="B4919" s="291"/>
    </row>
    <row r="4920" spans="2:2" x14ac:dyDescent="0.3">
      <c r="B4920" s="291"/>
    </row>
    <row r="4921" spans="2:2" x14ac:dyDescent="0.3">
      <c r="B4921" s="291"/>
    </row>
    <row r="4922" spans="2:2" x14ac:dyDescent="0.3">
      <c r="B4922" s="291"/>
    </row>
    <row r="4923" spans="2:2" x14ac:dyDescent="0.3">
      <c r="B4923" s="291"/>
    </row>
    <row r="4924" spans="2:2" x14ac:dyDescent="0.3">
      <c r="B4924" s="291"/>
    </row>
    <row r="4925" spans="2:2" x14ac:dyDescent="0.3">
      <c r="B4925" s="291"/>
    </row>
    <row r="4926" spans="2:2" x14ac:dyDescent="0.3">
      <c r="B4926" s="291"/>
    </row>
    <row r="4927" spans="2:2" x14ac:dyDescent="0.3">
      <c r="B4927" s="291"/>
    </row>
    <row r="4928" spans="2:2" x14ac:dyDescent="0.3">
      <c r="B4928" s="291"/>
    </row>
    <row r="4929" spans="2:2" x14ac:dyDescent="0.3">
      <c r="B4929" s="291"/>
    </row>
    <row r="4930" spans="2:2" x14ac:dyDescent="0.3">
      <c r="B4930" s="291"/>
    </row>
    <row r="4931" spans="2:2" x14ac:dyDescent="0.3">
      <c r="B4931" s="291"/>
    </row>
    <row r="4932" spans="2:2" x14ac:dyDescent="0.3">
      <c r="B4932" s="291"/>
    </row>
    <row r="4933" spans="2:2" x14ac:dyDescent="0.3">
      <c r="B4933" s="291"/>
    </row>
    <row r="4934" spans="2:2" x14ac:dyDescent="0.3">
      <c r="B4934" s="291"/>
    </row>
    <row r="4935" spans="2:2" x14ac:dyDescent="0.3">
      <c r="B4935" s="291"/>
    </row>
    <row r="4936" spans="2:2" x14ac:dyDescent="0.3">
      <c r="B4936" s="291"/>
    </row>
    <row r="4937" spans="2:2" x14ac:dyDescent="0.3">
      <c r="B4937" s="291"/>
    </row>
    <row r="4938" spans="2:2" x14ac:dyDescent="0.3">
      <c r="B4938" s="291"/>
    </row>
    <row r="4939" spans="2:2" x14ac:dyDescent="0.3">
      <c r="B4939" s="291"/>
    </row>
    <row r="4940" spans="2:2" x14ac:dyDescent="0.3">
      <c r="B4940" s="291"/>
    </row>
    <row r="4941" spans="2:2" x14ac:dyDescent="0.3">
      <c r="B4941" s="291"/>
    </row>
    <row r="4942" spans="2:2" x14ac:dyDescent="0.3">
      <c r="B4942" s="291"/>
    </row>
    <row r="4943" spans="2:2" x14ac:dyDescent="0.3">
      <c r="B4943" s="291"/>
    </row>
    <row r="4944" spans="2:2" x14ac:dyDescent="0.3">
      <c r="B4944" s="291"/>
    </row>
    <row r="4945" spans="2:2" x14ac:dyDescent="0.3">
      <c r="B4945" s="291"/>
    </row>
    <row r="4946" spans="2:2" x14ac:dyDescent="0.3">
      <c r="B4946" s="291"/>
    </row>
    <row r="4947" spans="2:2" x14ac:dyDescent="0.3">
      <c r="B4947" s="291"/>
    </row>
    <row r="4948" spans="2:2" x14ac:dyDescent="0.3">
      <c r="B4948" s="291"/>
    </row>
    <row r="4949" spans="2:2" x14ac:dyDescent="0.3">
      <c r="B4949" s="291"/>
    </row>
    <row r="4950" spans="2:2" x14ac:dyDescent="0.3">
      <c r="B4950" s="291"/>
    </row>
    <row r="4951" spans="2:2" x14ac:dyDescent="0.3">
      <c r="B4951" s="291"/>
    </row>
    <row r="4952" spans="2:2" x14ac:dyDescent="0.3">
      <c r="B4952" s="291"/>
    </row>
    <row r="4953" spans="2:2" x14ac:dyDescent="0.3">
      <c r="B4953" s="291"/>
    </row>
    <row r="4954" spans="2:2" x14ac:dyDescent="0.3">
      <c r="B4954" s="291"/>
    </row>
    <row r="4955" spans="2:2" x14ac:dyDescent="0.3">
      <c r="B4955" s="291"/>
    </row>
    <row r="4956" spans="2:2" x14ac:dyDescent="0.3">
      <c r="B4956" s="291"/>
    </row>
    <row r="4957" spans="2:2" x14ac:dyDescent="0.3">
      <c r="B4957" s="291"/>
    </row>
    <row r="4958" spans="2:2" x14ac:dyDescent="0.3">
      <c r="B4958" s="291"/>
    </row>
    <row r="4959" spans="2:2" x14ac:dyDescent="0.3">
      <c r="B4959" s="291"/>
    </row>
    <row r="4960" spans="2:2" x14ac:dyDescent="0.3">
      <c r="B4960" s="291"/>
    </row>
    <row r="4961" spans="2:2" x14ac:dyDescent="0.3">
      <c r="B4961" s="291"/>
    </row>
    <row r="4962" spans="2:2" x14ac:dyDescent="0.3">
      <c r="B4962" s="291"/>
    </row>
    <row r="4963" spans="2:2" x14ac:dyDescent="0.3">
      <c r="B4963" s="291"/>
    </row>
    <row r="4964" spans="2:2" x14ac:dyDescent="0.3">
      <c r="B4964" s="291"/>
    </row>
    <row r="4965" spans="2:2" x14ac:dyDescent="0.3">
      <c r="B4965" s="291"/>
    </row>
    <row r="4966" spans="2:2" x14ac:dyDescent="0.3">
      <c r="B4966" s="291"/>
    </row>
    <row r="4967" spans="2:2" x14ac:dyDescent="0.3">
      <c r="B4967" s="291"/>
    </row>
    <row r="4968" spans="2:2" x14ac:dyDescent="0.3">
      <c r="B4968" s="291"/>
    </row>
    <row r="4969" spans="2:2" x14ac:dyDescent="0.3">
      <c r="B4969" s="291"/>
    </row>
    <row r="4970" spans="2:2" x14ac:dyDescent="0.3">
      <c r="B4970" s="291"/>
    </row>
    <row r="4971" spans="2:2" x14ac:dyDescent="0.3">
      <c r="B4971" s="291"/>
    </row>
    <row r="4972" spans="2:2" x14ac:dyDescent="0.3">
      <c r="B4972" s="291"/>
    </row>
    <row r="4973" spans="2:2" x14ac:dyDescent="0.3">
      <c r="B4973" s="291"/>
    </row>
    <row r="4974" spans="2:2" x14ac:dyDescent="0.3">
      <c r="B4974" s="291"/>
    </row>
    <row r="4975" spans="2:2" x14ac:dyDescent="0.3">
      <c r="B4975" s="291"/>
    </row>
    <row r="4976" spans="2:2" x14ac:dyDescent="0.3">
      <c r="B4976" s="291"/>
    </row>
    <row r="4977" spans="2:2" x14ac:dyDescent="0.3">
      <c r="B4977" s="291"/>
    </row>
    <row r="4978" spans="2:2" x14ac:dyDescent="0.3">
      <c r="B4978" s="291"/>
    </row>
    <row r="4979" spans="2:2" x14ac:dyDescent="0.3">
      <c r="B4979" s="291"/>
    </row>
    <row r="4980" spans="2:2" x14ac:dyDescent="0.3">
      <c r="B4980" s="291"/>
    </row>
    <row r="4981" spans="2:2" x14ac:dyDescent="0.3">
      <c r="B4981" s="291"/>
    </row>
    <row r="4982" spans="2:2" x14ac:dyDescent="0.3">
      <c r="B4982" s="291"/>
    </row>
    <row r="4983" spans="2:2" x14ac:dyDescent="0.3">
      <c r="B4983" s="291"/>
    </row>
    <row r="4984" spans="2:2" x14ac:dyDescent="0.3">
      <c r="B4984" s="291"/>
    </row>
    <row r="4985" spans="2:2" x14ac:dyDescent="0.3">
      <c r="B4985" s="291"/>
    </row>
    <row r="4986" spans="2:2" x14ac:dyDescent="0.3">
      <c r="B4986" s="291"/>
    </row>
    <row r="4987" spans="2:2" x14ac:dyDescent="0.3">
      <c r="B4987" s="291"/>
    </row>
    <row r="4988" spans="2:2" x14ac:dyDescent="0.3">
      <c r="B4988" s="291"/>
    </row>
    <row r="4989" spans="2:2" x14ac:dyDescent="0.3">
      <c r="B4989" s="291"/>
    </row>
    <row r="4990" spans="2:2" x14ac:dyDescent="0.3">
      <c r="B4990" s="291"/>
    </row>
    <row r="4991" spans="2:2" x14ac:dyDescent="0.3">
      <c r="B4991" s="291"/>
    </row>
    <row r="4992" spans="2:2" x14ac:dyDescent="0.3">
      <c r="B4992" s="291"/>
    </row>
    <row r="4993" spans="2:2" x14ac:dyDescent="0.3">
      <c r="B4993" s="291"/>
    </row>
    <row r="4994" spans="2:2" x14ac:dyDescent="0.3">
      <c r="B4994" s="291"/>
    </row>
    <row r="4995" spans="2:2" x14ac:dyDescent="0.3">
      <c r="B4995" s="291"/>
    </row>
    <row r="4996" spans="2:2" x14ac:dyDescent="0.3">
      <c r="B4996" s="291"/>
    </row>
    <row r="4997" spans="2:2" x14ac:dyDescent="0.3">
      <c r="B4997" s="291"/>
    </row>
    <row r="4998" spans="2:2" x14ac:dyDescent="0.3">
      <c r="B4998" s="291"/>
    </row>
    <row r="4999" spans="2:2" x14ac:dyDescent="0.3">
      <c r="B4999" s="291"/>
    </row>
    <row r="5000" spans="2:2" x14ac:dyDescent="0.3">
      <c r="B5000" s="291"/>
    </row>
    <row r="5001" spans="2:2" x14ac:dyDescent="0.3">
      <c r="B5001" s="291"/>
    </row>
    <row r="5002" spans="2:2" x14ac:dyDescent="0.3">
      <c r="B5002" s="291"/>
    </row>
    <row r="5003" spans="2:2" x14ac:dyDescent="0.3">
      <c r="B5003" s="291"/>
    </row>
    <row r="5004" spans="2:2" x14ac:dyDescent="0.3">
      <c r="B5004" s="291"/>
    </row>
    <row r="5005" spans="2:2" x14ac:dyDescent="0.3">
      <c r="B5005" s="291"/>
    </row>
    <row r="5006" spans="2:2" x14ac:dyDescent="0.3">
      <c r="B5006" s="291"/>
    </row>
    <row r="5007" spans="2:2" x14ac:dyDescent="0.3">
      <c r="B5007" s="291"/>
    </row>
    <row r="5008" spans="2:2" x14ac:dyDescent="0.3">
      <c r="B5008" s="291"/>
    </row>
    <row r="5009" spans="2:2" x14ac:dyDescent="0.3">
      <c r="B5009" s="291"/>
    </row>
    <row r="5010" spans="2:2" x14ac:dyDescent="0.3">
      <c r="B5010" s="291"/>
    </row>
    <row r="5011" spans="2:2" x14ac:dyDescent="0.3">
      <c r="B5011" s="291"/>
    </row>
    <row r="5012" spans="2:2" x14ac:dyDescent="0.3">
      <c r="B5012" s="291"/>
    </row>
    <row r="5013" spans="2:2" x14ac:dyDescent="0.3">
      <c r="B5013" s="291"/>
    </row>
    <row r="5014" spans="2:2" x14ac:dyDescent="0.3">
      <c r="B5014" s="291"/>
    </row>
    <row r="5015" spans="2:2" x14ac:dyDescent="0.3">
      <c r="B5015" s="291"/>
    </row>
    <row r="5016" spans="2:2" x14ac:dyDescent="0.3">
      <c r="B5016" s="291"/>
    </row>
    <row r="5017" spans="2:2" x14ac:dyDescent="0.3">
      <c r="B5017" s="291"/>
    </row>
    <row r="5018" spans="2:2" x14ac:dyDescent="0.3">
      <c r="B5018" s="291"/>
    </row>
    <row r="5019" spans="2:2" x14ac:dyDescent="0.3">
      <c r="B5019" s="291"/>
    </row>
    <row r="5020" spans="2:2" x14ac:dyDescent="0.3">
      <c r="B5020" s="291"/>
    </row>
    <row r="5021" spans="2:2" x14ac:dyDescent="0.3">
      <c r="B5021" s="291"/>
    </row>
    <row r="5022" spans="2:2" x14ac:dyDescent="0.3">
      <c r="B5022" s="291"/>
    </row>
    <row r="5023" spans="2:2" x14ac:dyDescent="0.3">
      <c r="B5023" s="291"/>
    </row>
    <row r="5024" spans="2:2" x14ac:dyDescent="0.3">
      <c r="B5024" s="291"/>
    </row>
    <row r="5025" spans="2:2" x14ac:dyDescent="0.3">
      <c r="B5025" s="291"/>
    </row>
    <row r="5026" spans="2:2" x14ac:dyDescent="0.3">
      <c r="B5026" s="291"/>
    </row>
    <row r="5027" spans="2:2" x14ac:dyDescent="0.3">
      <c r="B5027" s="291"/>
    </row>
    <row r="5028" spans="2:2" x14ac:dyDescent="0.3">
      <c r="B5028" s="291"/>
    </row>
    <row r="5029" spans="2:2" x14ac:dyDescent="0.3">
      <c r="B5029" s="291"/>
    </row>
    <row r="5030" spans="2:2" x14ac:dyDescent="0.3">
      <c r="B5030" s="291"/>
    </row>
    <row r="5031" spans="2:2" x14ac:dyDescent="0.3">
      <c r="B5031" s="291"/>
    </row>
    <row r="5032" spans="2:2" x14ac:dyDescent="0.3">
      <c r="B5032" s="291"/>
    </row>
    <row r="5033" spans="2:2" x14ac:dyDescent="0.3">
      <c r="B5033" s="291"/>
    </row>
    <row r="5034" spans="2:2" x14ac:dyDescent="0.3">
      <c r="B5034" s="291"/>
    </row>
    <row r="5035" spans="2:2" x14ac:dyDescent="0.3">
      <c r="B5035" s="291"/>
    </row>
    <row r="5036" spans="2:2" x14ac:dyDescent="0.3">
      <c r="B5036" s="291"/>
    </row>
    <row r="5037" spans="2:2" x14ac:dyDescent="0.3">
      <c r="B5037" s="291"/>
    </row>
    <row r="5038" spans="2:2" x14ac:dyDescent="0.3">
      <c r="B5038" s="291"/>
    </row>
    <row r="5039" spans="2:2" x14ac:dyDescent="0.3">
      <c r="B5039" s="291"/>
    </row>
    <row r="5040" spans="2:2" x14ac:dyDescent="0.3">
      <c r="B5040" s="291"/>
    </row>
    <row r="5041" spans="2:2" x14ac:dyDescent="0.3">
      <c r="B5041" s="291"/>
    </row>
    <row r="5042" spans="2:2" x14ac:dyDescent="0.3">
      <c r="B5042" s="291"/>
    </row>
    <row r="5043" spans="2:2" x14ac:dyDescent="0.3">
      <c r="B5043" s="291"/>
    </row>
    <row r="5044" spans="2:2" x14ac:dyDescent="0.3">
      <c r="B5044" s="291"/>
    </row>
    <row r="5045" spans="2:2" x14ac:dyDescent="0.3">
      <c r="B5045" s="291"/>
    </row>
    <row r="5046" spans="2:2" x14ac:dyDescent="0.3">
      <c r="B5046" s="291"/>
    </row>
    <row r="5047" spans="2:2" x14ac:dyDescent="0.3">
      <c r="B5047" s="291"/>
    </row>
    <row r="5048" spans="2:2" x14ac:dyDescent="0.3">
      <c r="B5048" s="291"/>
    </row>
    <row r="5049" spans="2:2" x14ac:dyDescent="0.3">
      <c r="B5049" s="291"/>
    </row>
    <row r="5050" spans="2:2" x14ac:dyDescent="0.3">
      <c r="B5050" s="291"/>
    </row>
    <row r="5051" spans="2:2" x14ac:dyDescent="0.3">
      <c r="B5051" s="291"/>
    </row>
    <row r="5052" spans="2:2" x14ac:dyDescent="0.3">
      <c r="B5052" s="291"/>
    </row>
    <row r="5053" spans="2:2" x14ac:dyDescent="0.3">
      <c r="B5053" s="291"/>
    </row>
    <row r="5054" spans="2:2" x14ac:dyDescent="0.3">
      <c r="B5054" s="291"/>
    </row>
    <row r="5055" spans="2:2" x14ac:dyDescent="0.3">
      <c r="B5055" s="291"/>
    </row>
    <row r="5056" spans="2:2" x14ac:dyDescent="0.3">
      <c r="B5056" s="291"/>
    </row>
    <row r="5057" spans="2:2" x14ac:dyDescent="0.3">
      <c r="B5057" s="291"/>
    </row>
    <row r="5058" spans="2:2" x14ac:dyDescent="0.3">
      <c r="B5058" s="291"/>
    </row>
    <row r="5059" spans="2:2" x14ac:dyDescent="0.3">
      <c r="B5059" s="291"/>
    </row>
    <row r="5060" spans="2:2" x14ac:dyDescent="0.3">
      <c r="B5060" s="291"/>
    </row>
    <row r="5061" spans="2:2" x14ac:dyDescent="0.3">
      <c r="B5061" s="291"/>
    </row>
    <row r="5062" spans="2:2" x14ac:dyDescent="0.3">
      <c r="B5062" s="291"/>
    </row>
    <row r="5063" spans="2:2" x14ac:dyDescent="0.3">
      <c r="B5063" s="291"/>
    </row>
    <row r="5064" spans="2:2" x14ac:dyDescent="0.3">
      <c r="B5064" s="291"/>
    </row>
    <row r="5065" spans="2:2" x14ac:dyDescent="0.3">
      <c r="B5065" s="291"/>
    </row>
    <row r="5066" spans="2:2" x14ac:dyDescent="0.3">
      <c r="B5066" s="291"/>
    </row>
    <row r="5067" spans="2:2" x14ac:dyDescent="0.3">
      <c r="B5067" s="291"/>
    </row>
    <row r="5068" spans="2:2" x14ac:dyDescent="0.3">
      <c r="B5068" s="291"/>
    </row>
    <row r="5069" spans="2:2" x14ac:dyDescent="0.3">
      <c r="B5069" s="291"/>
    </row>
    <row r="5070" spans="2:2" x14ac:dyDescent="0.3">
      <c r="B5070" s="291"/>
    </row>
    <row r="5071" spans="2:2" x14ac:dyDescent="0.3">
      <c r="B5071" s="291"/>
    </row>
    <row r="5072" spans="2:2" x14ac:dyDescent="0.3">
      <c r="B5072" s="291"/>
    </row>
    <row r="5073" spans="2:2" x14ac:dyDescent="0.3">
      <c r="B5073" s="291"/>
    </row>
    <row r="5074" spans="2:2" x14ac:dyDescent="0.3">
      <c r="B5074" s="291"/>
    </row>
    <row r="5075" spans="2:2" x14ac:dyDescent="0.3">
      <c r="B5075" s="291"/>
    </row>
    <row r="5076" spans="2:2" x14ac:dyDescent="0.3">
      <c r="B5076" s="291"/>
    </row>
    <row r="5077" spans="2:2" x14ac:dyDescent="0.3">
      <c r="B5077" s="291"/>
    </row>
    <row r="5078" spans="2:2" x14ac:dyDescent="0.3">
      <c r="B5078" s="291"/>
    </row>
    <row r="5079" spans="2:2" x14ac:dyDescent="0.3">
      <c r="B5079" s="291"/>
    </row>
    <row r="5080" spans="2:2" x14ac:dyDescent="0.3">
      <c r="B5080" s="291"/>
    </row>
    <row r="5081" spans="2:2" x14ac:dyDescent="0.3">
      <c r="B5081" s="291"/>
    </row>
    <row r="5082" spans="2:2" x14ac:dyDescent="0.3">
      <c r="B5082" s="291"/>
    </row>
    <row r="5083" spans="2:2" x14ac:dyDescent="0.3">
      <c r="B5083" s="291"/>
    </row>
    <row r="5084" spans="2:2" x14ac:dyDescent="0.3">
      <c r="B5084" s="291"/>
    </row>
    <row r="5085" spans="2:2" x14ac:dyDescent="0.3">
      <c r="B5085" s="291"/>
    </row>
    <row r="5086" spans="2:2" x14ac:dyDescent="0.3">
      <c r="B5086" s="291"/>
    </row>
    <row r="5087" spans="2:2" x14ac:dyDescent="0.3">
      <c r="B5087" s="291"/>
    </row>
    <row r="5088" spans="2:2" x14ac:dyDescent="0.3">
      <c r="B5088" s="291"/>
    </row>
    <row r="5089" spans="2:2" x14ac:dyDescent="0.3">
      <c r="B5089" s="291"/>
    </row>
    <row r="5090" spans="2:2" x14ac:dyDescent="0.3">
      <c r="B5090" s="291"/>
    </row>
    <row r="5091" spans="2:2" x14ac:dyDescent="0.3">
      <c r="B5091" s="291"/>
    </row>
    <row r="5092" spans="2:2" x14ac:dyDescent="0.3">
      <c r="B5092" s="291"/>
    </row>
    <row r="5093" spans="2:2" x14ac:dyDescent="0.3">
      <c r="B5093" s="291"/>
    </row>
    <row r="5094" spans="2:2" x14ac:dyDescent="0.3">
      <c r="B5094" s="291"/>
    </row>
    <row r="5095" spans="2:2" x14ac:dyDescent="0.3">
      <c r="B5095" s="291"/>
    </row>
    <row r="5096" spans="2:2" x14ac:dyDescent="0.3">
      <c r="B5096" s="291"/>
    </row>
    <row r="5097" spans="2:2" x14ac:dyDescent="0.3">
      <c r="B5097" s="291"/>
    </row>
    <row r="5098" spans="2:2" x14ac:dyDescent="0.3">
      <c r="B5098" s="291"/>
    </row>
    <row r="5099" spans="2:2" x14ac:dyDescent="0.3">
      <c r="B5099" s="291"/>
    </row>
    <row r="5100" spans="2:2" x14ac:dyDescent="0.3">
      <c r="B5100" s="291"/>
    </row>
    <row r="5101" spans="2:2" x14ac:dyDescent="0.3">
      <c r="B5101" s="291"/>
    </row>
    <row r="5102" spans="2:2" x14ac:dyDescent="0.3">
      <c r="B5102" s="291"/>
    </row>
    <row r="5103" spans="2:2" x14ac:dyDescent="0.3">
      <c r="B5103" s="291"/>
    </row>
    <row r="5104" spans="2:2" x14ac:dyDescent="0.3">
      <c r="B5104" s="291"/>
    </row>
    <row r="5105" spans="2:2" x14ac:dyDescent="0.3">
      <c r="B5105" s="291"/>
    </row>
    <row r="5106" spans="2:2" x14ac:dyDescent="0.3">
      <c r="B5106" s="291"/>
    </row>
    <row r="5107" spans="2:2" x14ac:dyDescent="0.3">
      <c r="B5107" s="291"/>
    </row>
    <row r="5108" spans="2:2" x14ac:dyDescent="0.3">
      <c r="B5108" s="291"/>
    </row>
    <row r="5109" spans="2:2" x14ac:dyDescent="0.3">
      <c r="B5109" s="291"/>
    </row>
    <row r="5110" spans="2:2" x14ac:dyDescent="0.3">
      <c r="B5110" s="291"/>
    </row>
    <row r="5111" spans="2:2" x14ac:dyDescent="0.3">
      <c r="B5111" s="291"/>
    </row>
    <row r="5112" spans="2:2" x14ac:dyDescent="0.3">
      <c r="B5112" s="291"/>
    </row>
    <row r="5113" spans="2:2" x14ac:dyDescent="0.3">
      <c r="B5113" s="291"/>
    </row>
    <row r="5114" spans="2:2" x14ac:dyDescent="0.3">
      <c r="B5114" s="291"/>
    </row>
    <row r="5115" spans="2:2" x14ac:dyDescent="0.3">
      <c r="B5115" s="291"/>
    </row>
    <row r="5116" spans="2:2" x14ac:dyDescent="0.3">
      <c r="B5116" s="291"/>
    </row>
    <row r="5117" spans="2:2" x14ac:dyDescent="0.3">
      <c r="B5117" s="291"/>
    </row>
    <row r="5118" spans="2:2" x14ac:dyDescent="0.3">
      <c r="B5118" s="291"/>
    </row>
    <row r="5119" spans="2:2" x14ac:dyDescent="0.3">
      <c r="B5119" s="291"/>
    </row>
    <row r="5120" spans="2:2" x14ac:dyDescent="0.3">
      <c r="B5120" s="291"/>
    </row>
    <row r="5121" spans="2:2" x14ac:dyDescent="0.3">
      <c r="B5121" s="291"/>
    </row>
    <row r="5122" spans="2:2" x14ac:dyDescent="0.3">
      <c r="B5122" s="291"/>
    </row>
    <row r="5123" spans="2:2" x14ac:dyDescent="0.3">
      <c r="B5123" s="291"/>
    </row>
    <row r="5124" spans="2:2" x14ac:dyDescent="0.3">
      <c r="B5124" s="291"/>
    </row>
    <row r="5125" spans="2:2" x14ac:dyDescent="0.3">
      <c r="B5125" s="291"/>
    </row>
    <row r="5126" spans="2:2" x14ac:dyDescent="0.3">
      <c r="B5126" s="291"/>
    </row>
    <row r="5127" spans="2:2" x14ac:dyDescent="0.3">
      <c r="B5127" s="291"/>
    </row>
    <row r="5128" spans="2:2" x14ac:dyDescent="0.3">
      <c r="B5128" s="291"/>
    </row>
    <row r="5129" spans="2:2" x14ac:dyDescent="0.3">
      <c r="B5129" s="291"/>
    </row>
    <row r="5130" spans="2:2" x14ac:dyDescent="0.3">
      <c r="B5130" s="291"/>
    </row>
    <row r="5131" spans="2:2" x14ac:dyDescent="0.3">
      <c r="B5131" s="291"/>
    </row>
    <row r="5132" spans="2:2" x14ac:dyDescent="0.3">
      <c r="B5132" s="291"/>
    </row>
    <row r="5133" spans="2:2" x14ac:dyDescent="0.3">
      <c r="B5133" s="291"/>
    </row>
    <row r="5134" spans="2:2" x14ac:dyDescent="0.3">
      <c r="B5134" s="291"/>
    </row>
    <row r="5135" spans="2:2" x14ac:dyDescent="0.3">
      <c r="B5135" s="291"/>
    </row>
    <row r="5136" spans="2:2" x14ac:dyDescent="0.3">
      <c r="B5136" s="291"/>
    </row>
    <row r="5137" spans="2:2" x14ac:dyDescent="0.3">
      <c r="B5137" s="291"/>
    </row>
    <row r="5138" spans="2:2" x14ac:dyDescent="0.3">
      <c r="B5138" s="291"/>
    </row>
    <row r="5139" spans="2:2" x14ac:dyDescent="0.3">
      <c r="B5139" s="291"/>
    </row>
    <row r="5140" spans="2:2" x14ac:dyDescent="0.3">
      <c r="B5140" s="291"/>
    </row>
    <row r="5141" spans="2:2" x14ac:dyDescent="0.3">
      <c r="B5141" s="291"/>
    </row>
    <row r="5142" spans="2:2" x14ac:dyDescent="0.3">
      <c r="B5142" s="291"/>
    </row>
    <row r="5143" spans="2:2" x14ac:dyDescent="0.3">
      <c r="B5143" s="291"/>
    </row>
    <row r="5144" spans="2:2" x14ac:dyDescent="0.3">
      <c r="B5144" s="291"/>
    </row>
    <row r="5145" spans="2:2" x14ac:dyDescent="0.3">
      <c r="B5145" s="291"/>
    </row>
    <row r="5146" spans="2:2" x14ac:dyDescent="0.3">
      <c r="B5146" s="291"/>
    </row>
    <row r="5147" spans="2:2" x14ac:dyDescent="0.3">
      <c r="B5147" s="291"/>
    </row>
    <row r="5148" spans="2:2" x14ac:dyDescent="0.3">
      <c r="B5148" s="291"/>
    </row>
    <row r="5149" spans="2:2" x14ac:dyDescent="0.3">
      <c r="B5149" s="291"/>
    </row>
    <row r="5150" spans="2:2" x14ac:dyDescent="0.3">
      <c r="B5150" s="291"/>
    </row>
    <row r="5151" spans="2:2" x14ac:dyDescent="0.3">
      <c r="B5151" s="291"/>
    </row>
    <row r="5152" spans="2:2" x14ac:dyDescent="0.3">
      <c r="B5152" s="291"/>
    </row>
    <row r="5153" spans="2:2" x14ac:dyDescent="0.3">
      <c r="B5153" s="291"/>
    </row>
    <row r="5154" spans="2:2" x14ac:dyDescent="0.3">
      <c r="B5154" s="291"/>
    </row>
    <row r="5155" spans="2:2" x14ac:dyDescent="0.3">
      <c r="B5155" s="291"/>
    </row>
    <row r="5156" spans="2:2" x14ac:dyDescent="0.3">
      <c r="B5156" s="291"/>
    </row>
    <row r="5157" spans="2:2" x14ac:dyDescent="0.3">
      <c r="B5157" s="291"/>
    </row>
    <row r="5158" spans="2:2" x14ac:dyDescent="0.3">
      <c r="B5158" s="291"/>
    </row>
    <row r="5159" spans="2:2" x14ac:dyDescent="0.3">
      <c r="B5159" s="291"/>
    </row>
    <row r="5160" spans="2:2" x14ac:dyDescent="0.3">
      <c r="B5160" s="291"/>
    </row>
    <row r="5161" spans="2:2" x14ac:dyDescent="0.3">
      <c r="B5161" s="291"/>
    </row>
    <row r="5162" spans="2:2" x14ac:dyDescent="0.3">
      <c r="B5162" s="291"/>
    </row>
    <row r="5163" spans="2:2" x14ac:dyDescent="0.3">
      <c r="B5163" s="291"/>
    </row>
    <row r="5164" spans="2:2" x14ac:dyDescent="0.3">
      <c r="B5164" s="291"/>
    </row>
    <row r="5165" spans="2:2" x14ac:dyDescent="0.3">
      <c r="B5165" s="291"/>
    </row>
    <row r="5166" spans="2:2" x14ac:dyDescent="0.3">
      <c r="B5166" s="291"/>
    </row>
    <row r="5167" spans="2:2" x14ac:dyDescent="0.3">
      <c r="B5167" s="291"/>
    </row>
    <row r="5168" spans="2:2" x14ac:dyDescent="0.3">
      <c r="B5168" s="291"/>
    </row>
    <row r="5169" spans="2:2" x14ac:dyDescent="0.3">
      <c r="B5169" s="291"/>
    </row>
    <row r="5170" spans="2:2" x14ac:dyDescent="0.3">
      <c r="B5170" s="291"/>
    </row>
    <row r="5171" spans="2:2" x14ac:dyDescent="0.3">
      <c r="B5171" s="291"/>
    </row>
    <row r="5172" spans="2:2" x14ac:dyDescent="0.3">
      <c r="B5172" s="291"/>
    </row>
    <row r="5173" spans="2:2" x14ac:dyDescent="0.3">
      <c r="B5173" s="291"/>
    </row>
    <row r="5174" spans="2:2" x14ac:dyDescent="0.3">
      <c r="B5174" s="291"/>
    </row>
    <row r="5175" spans="2:2" x14ac:dyDescent="0.3">
      <c r="B5175" s="291"/>
    </row>
    <row r="5176" spans="2:2" x14ac:dyDescent="0.3">
      <c r="B5176" s="291"/>
    </row>
    <row r="5177" spans="2:2" x14ac:dyDescent="0.3">
      <c r="B5177" s="291"/>
    </row>
    <row r="5178" spans="2:2" x14ac:dyDescent="0.3">
      <c r="B5178" s="291"/>
    </row>
    <row r="5179" spans="2:2" x14ac:dyDescent="0.3">
      <c r="B5179" s="291"/>
    </row>
    <row r="5180" spans="2:2" x14ac:dyDescent="0.3">
      <c r="B5180" s="291"/>
    </row>
    <row r="5181" spans="2:2" x14ac:dyDescent="0.3">
      <c r="B5181" s="291"/>
    </row>
    <row r="5182" spans="2:2" x14ac:dyDescent="0.3">
      <c r="B5182" s="291"/>
    </row>
    <row r="5183" spans="2:2" x14ac:dyDescent="0.3">
      <c r="B5183" s="291"/>
    </row>
    <row r="5184" spans="2:2" x14ac:dyDescent="0.3">
      <c r="B5184" s="291"/>
    </row>
    <row r="5185" spans="2:2" x14ac:dyDescent="0.3">
      <c r="B5185" s="291"/>
    </row>
    <row r="5186" spans="2:2" x14ac:dyDescent="0.3">
      <c r="B5186" s="291"/>
    </row>
    <row r="5187" spans="2:2" x14ac:dyDescent="0.3">
      <c r="B5187" s="291"/>
    </row>
    <row r="5188" spans="2:2" x14ac:dyDescent="0.3">
      <c r="B5188" s="291"/>
    </row>
    <row r="5189" spans="2:2" x14ac:dyDescent="0.3">
      <c r="B5189" s="291"/>
    </row>
    <row r="5190" spans="2:2" x14ac:dyDescent="0.3">
      <c r="B5190" s="291"/>
    </row>
    <row r="5191" spans="2:2" x14ac:dyDescent="0.3">
      <c r="B5191" s="291"/>
    </row>
    <row r="5192" spans="2:2" x14ac:dyDescent="0.3">
      <c r="B5192" s="291"/>
    </row>
    <row r="5193" spans="2:2" x14ac:dyDescent="0.3">
      <c r="B5193" s="291"/>
    </row>
    <row r="5194" spans="2:2" x14ac:dyDescent="0.3">
      <c r="B5194" s="291"/>
    </row>
    <row r="5195" spans="2:2" x14ac:dyDescent="0.3">
      <c r="B5195" s="291"/>
    </row>
    <row r="5196" spans="2:2" x14ac:dyDescent="0.3">
      <c r="B5196" s="291"/>
    </row>
    <row r="5197" spans="2:2" x14ac:dyDescent="0.3">
      <c r="B5197" s="291"/>
    </row>
    <row r="5198" spans="2:2" x14ac:dyDescent="0.3">
      <c r="B5198" s="291"/>
    </row>
    <row r="5199" spans="2:2" x14ac:dyDescent="0.3">
      <c r="B5199" s="291"/>
    </row>
    <row r="5200" spans="2:2" x14ac:dyDescent="0.3">
      <c r="B5200" s="291"/>
    </row>
    <row r="5201" spans="2:2" x14ac:dyDescent="0.3">
      <c r="B5201" s="291"/>
    </row>
    <row r="5202" spans="2:2" x14ac:dyDescent="0.3">
      <c r="B5202" s="291"/>
    </row>
    <row r="5203" spans="2:2" x14ac:dyDescent="0.3">
      <c r="B5203" s="291"/>
    </row>
    <row r="5204" spans="2:2" x14ac:dyDescent="0.3">
      <c r="B5204" s="291"/>
    </row>
    <row r="5205" spans="2:2" x14ac:dyDescent="0.3">
      <c r="B5205" s="291"/>
    </row>
    <row r="5206" spans="2:2" x14ac:dyDescent="0.3">
      <c r="B5206" s="291"/>
    </row>
    <row r="5207" spans="2:2" x14ac:dyDescent="0.3">
      <c r="B5207" s="291"/>
    </row>
    <row r="5208" spans="2:2" x14ac:dyDescent="0.3">
      <c r="B5208" s="291"/>
    </row>
    <row r="5209" spans="2:2" x14ac:dyDescent="0.3">
      <c r="B5209" s="291"/>
    </row>
    <row r="5210" spans="2:2" x14ac:dyDescent="0.3">
      <c r="B5210" s="291"/>
    </row>
    <row r="5211" spans="2:2" x14ac:dyDescent="0.3">
      <c r="B5211" s="291"/>
    </row>
    <row r="5212" spans="2:2" x14ac:dyDescent="0.3">
      <c r="B5212" s="291"/>
    </row>
    <row r="5213" spans="2:2" x14ac:dyDescent="0.3">
      <c r="B5213" s="291"/>
    </row>
    <row r="5214" spans="2:2" x14ac:dyDescent="0.3">
      <c r="B5214" s="291"/>
    </row>
    <row r="5215" spans="2:2" x14ac:dyDescent="0.3">
      <c r="B5215" s="291"/>
    </row>
    <row r="5216" spans="2:2" x14ac:dyDescent="0.3">
      <c r="B5216" s="291"/>
    </row>
    <row r="5217" spans="2:2" x14ac:dyDescent="0.3">
      <c r="B5217" s="291"/>
    </row>
    <row r="5218" spans="2:2" x14ac:dyDescent="0.3">
      <c r="B5218" s="291"/>
    </row>
    <row r="5219" spans="2:2" x14ac:dyDescent="0.3">
      <c r="B5219" s="291"/>
    </row>
    <row r="5220" spans="2:2" x14ac:dyDescent="0.3">
      <c r="B5220" s="291"/>
    </row>
    <row r="5221" spans="2:2" x14ac:dyDescent="0.3">
      <c r="B5221" s="291"/>
    </row>
    <row r="5222" spans="2:2" x14ac:dyDescent="0.3">
      <c r="B5222" s="291"/>
    </row>
    <row r="5223" spans="2:2" x14ac:dyDescent="0.3">
      <c r="B5223" s="291"/>
    </row>
    <row r="5224" spans="2:2" x14ac:dyDescent="0.3">
      <c r="B5224" s="291"/>
    </row>
    <row r="5225" spans="2:2" x14ac:dyDescent="0.3">
      <c r="B5225" s="291"/>
    </row>
    <row r="5226" spans="2:2" x14ac:dyDescent="0.3">
      <c r="B5226" s="291"/>
    </row>
    <row r="5227" spans="2:2" x14ac:dyDescent="0.3">
      <c r="B5227" s="291"/>
    </row>
    <row r="5228" spans="2:2" x14ac:dyDescent="0.3">
      <c r="B5228" s="291"/>
    </row>
    <row r="5229" spans="2:2" x14ac:dyDescent="0.3">
      <c r="B5229" s="291"/>
    </row>
    <row r="5230" spans="2:2" x14ac:dyDescent="0.3">
      <c r="B5230" s="291"/>
    </row>
    <row r="5231" spans="2:2" x14ac:dyDescent="0.3">
      <c r="B5231" s="291"/>
    </row>
    <row r="5232" spans="2:2" x14ac:dyDescent="0.3">
      <c r="B5232" s="291"/>
    </row>
    <row r="5233" spans="2:2" x14ac:dyDescent="0.3">
      <c r="B5233" s="291"/>
    </row>
    <row r="5234" spans="2:2" x14ac:dyDescent="0.3">
      <c r="B5234" s="291"/>
    </row>
    <row r="5235" spans="2:2" x14ac:dyDescent="0.3">
      <c r="B5235" s="291"/>
    </row>
    <row r="5236" spans="2:2" x14ac:dyDescent="0.3">
      <c r="B5236" s="291"/>
    </row>
    <row r="5237" spans="2:2" x14ac:dyDescent="0.3">
      <c r="B5237" s="291"/>
    </row>
    <row r="5238" spans="2:2" x14ac:dyDescent="0.3">
      <c r="B5238" s="291"/>
    </row>
    <row r="5239" spans="2:2" x14ac:dyDescent="0.3">
      <c r="B5239" s="291"/>
    </row>
    <row r="5240" spans="2:2" x14ac:dyDescent="0.3">
      <c r="B5240" s="291"/>
    </row>
    <row r="5241" spans="2:2" x14ac:dyDescent="0.3">
      <c r="B5241" s="291"/>
    </row>
    <row r="5242" spans="2:2" x14ac:dyDescent="0.3">
      <c r="B5242" s="291"/>
    </row>
    <row r="5243" spans="2:2" x14ac:dyDescent="0.3">
      <c r="B5243" s="291"/>
    </row>
    <row r="5244" spans="2:2" x14ac:dyDescent="0.3">
      <c r="B5244" s="291"/>
    </row>
    <row r="5245" spans="2:2" x14ac:dyDescent="0.3">
      <c r="B5245" s="291"/>
    </row>
    <row r="5246" spans="2:2" x14ac:dyDescent="0.3">
      <c r="B5246" s="291"/>
    </row>
    <row r="5247" spans="2:2" x14ac:dyDescent="0.3">
      <c r="B5247" s="291"/>
    </row>
    <row r="5248" spans="2:2" x14ac:dyDescent="0.3">
      <c r="B5248" s="291"/>
    </row>
    <row r="5249" spans="2:2" x14ac:dyDescent="0.3">
      <c r="B5249" s="291"/>
    </row>
    <row r="5250" spans="2:2" x14ac:dyDescent="0.3">
      <c r="B5250" s="291"/>
    </row>
    <row r="5251" spans="2:2" x14ac:dyDescent="0.3">
      <c r="B5251" s="291"/>
    </row>
    <row r="5252" spans="2:2" x14ac:dyDescent="0.3">
      <c r="B5252" s="291"/>
    </row>
    <row r="5253" spans="2:2" x14ac:dyDescent="0.3">
      <c r="B5253" s="291"/>
    </row>
    <row r="5254" spans="2:2" x14ac:dyDescent="0.3">
      <c r="B5254" s="291"/>
    </row>
    <row r="5255" spans="2:2" x14ac:dyDescent="0.3">
      <c r="B5255" s="291"/>
    </row>
    <row r="5256" spans="2:2" x14ac:dyDescent="0.3">
      <c r="B5256" s="291"/>
    </row>
    <row r="5257" spans="2:2" x14ac:dyDescent="0.3">
      <c r="B5257" s="291"/>
    </row>
    <row r="5258" spans="2:2" x14ac:dyDescent="0.3">
      <c r="B5258" s="291"/>
    </row>
    <row r="5259" spans="2:2" x14ac:dyDescent="0.3">
      <c r="B5259" s="291"/>
    </row>
    <row r="5260" spans="2:2" x14ac:dyDescent="0.3">
      <c r="B5260" s="291"/>
    </row>
    <row r="5261" spans="2:2" x14ac:dyDescent="0.3">
      <c r="B5261" s="291"/>
    </row>
    <row r="5262" spans="2:2" x14ac:dyDescent="0.3">
      <c r="B5262" s="291"/>
    </row>
    <row r="5263" spans="2:2" x14ac:dyDescent="0.3">
      <c r="B5263" s="291"/>
    </row>
    <row r="5264" spans="2:2" x14ac:dyDescent="0.3">
      <c r="B5264" s="291"/>
    </row>
    <row r="5265" spans="2:2" x14ac:dyDescent="0.3">
      <c r="B5265" s="291"/>
    </row>
    <row r="5266" spans="2:2" x14ac:dyDescent="0.3">
      <c r="B5266" s="291"/>
    </row>
    <row r="5267" spans="2:2" x14ac:dyDescent="0.3">
      <c r="B5267" s="291"/>
    </row>
    <row r="5268" spans="2:2" x14ac:dyDescent="0.3">
      <c r="B5268" s="291"/>
    </row>
    <row r="5269" spans="2:2" x14ac:dyDescent="0.3">
      <c r="B5269" s="291"/>
    </row>
    <row r="5270" spans="2:2" x14ac:dyDescent="0.3">
      <c r="B5270" s="291"/>
    </row>
    <row r="5271" spans="2:2" x14ac:dyDescent="0.3">
      <c r="B5271" s="291"/>
    </row>
    <row r="5272" spans="2:2" x14ac:dyDescent="0.3">
      <c r="B5272" s="291"/>
    </row>
    <row r="5273" spans="2:2" x14ac:dyDescent="0.3">
      <c r="B5273" s="291"/>
    </row>
    <row r="5274" spans="2:2" x14ac:dyDescent="0.3">
      <c r="B5274" s="291"/>
    </row>
    <row r="5275" spans="2:2" x14ac:dyDescent="0.3">
      <c r="B5275" s="291"/>
    </row>
    <row r="5276" spans="2:2" x14ac:dyDescent="0.3">
      <c r="B5276" s="291"/>
    </row>
    <row r="5277" spans="2:2" x14ac:dyDescent="0.3">
      <c r="B5277" s="291"/>
    </row>
    <row r="5278" spans="2:2" x14ac:dyDescent="0.3">
      <c r="B5278" s="291"/>
    </row>
    <row r="5279" spans="2:2" x14ac:dyDescent="0.3">
      <c r="B5279" s="291"/>
    </row>
    <row r="5280" spans="2:2" x14ac:dyDescent="0.3">
      <c r="B5280" s="291"/>
    </row>
    <row r="5281" spans="2:2" x14ac:dyDescent="0.3">
      <c r="B5281" s="291"/>
    </row>
    <row r="5282" spans="2:2" x14ac:dyDescent="0.3">
      <c r="B5282" s="291"/>
    </row>
    <row r="5283" spans="2:2" x14ac:dyDescent="0.3">
      <c r="B5283" s="291"/>
    </row>
    <row r="5284" spans="2:2" x14ac:dyDescent="0.3">
      <c r="B5284" s="291"/>
    </row>
    <row r="5285" spans="2:2" x14ac:dyDescent="0.3">
      <c r="B5285" s="291"/>
    </row>
    <row r="5286" spans="2:2" x14ac:dyDescent="0.3">
      <c r="B5286" s="291"/>
    </row>
    <row r="5287" spans="2:2" x14ac:dyDescent="0.3">
      <c r="B5287" s="291"/>
    </row>
    <row r="5288" spans="2:2" x14ac:dyDescent="0.3">
      <c r="B5288" s="291"/>
    </row>
    <row r="5289" spans="2:2" x14ac:dyDescent="0.3">
      <c r="B5289" s="291"/>
    </row>
    <row r="5290" spans="2:2" x14ac:dyDescent="0.3">
      <c r="B5290" s="291"/>
    </row>
    <row r="5291" spans="2:2" x14ac:dyDescent="0.3">
      <c r="B5291" s="291"/>
    </row>
    <row r="5292" spans="2:2" x14ac:dyDescent="0.3">
      <c r="B5292" s="291"/>
    </row>
    <row r="5293" spans="2:2" x14ac:dyDescent="0.3">
      <c r="B5293" s="291"/>
    </row>
    <row r="5294" spans="2:2" x14ac:dyDescent="0.3">
      <c r="B5294" s="291"/>
    </row>
    <row r="5295" spans="2:2" x14ac:dyDescent="0.3">
      <c r="B5295" s="291"/>
    </row>
    <row r="5296" spans="2:2" x14ac:dyDescent="0.3">
      <c r="B5296" s="291"/>
    </row>
    <row r="5297" spans="2:2" x14ac:dyDescent="0.3">
      <c r="B5297" s="291"/>
    </row>
    <row r="5298" spans="2:2" x14ac:dyDescent="0.3">
      <c r="B5298" s="291"/>
    </row>
    <row r="5299" spans="2:2" x14ac:dyDescent="0.3">
      <c r="B5299" s="291"/>
    </row>
    <row r="5300" spans="2:2" x14ac:dyDescent="0.3">
      <c r="B5300" s="291"/>
    </row>
    <row r="5301" spans="2:2" x14ac:dyDescent="0.3">
      <c r="B5301" s="291"/>
    </row>
    <row r="5302" spans="2:2" x14ac:dyDescent="0.3">
      <c r="B5302" s="291"/>
    </row>
    <row r="5303" spans="2:2" x14ac:dyDescent="0.3">
      <c r="B5303" s="291"/>
    </row>
    <row r="5304" spans="2:2" x14ac:dyDescent="0.3">
      <c r="B5304" s="291"/>
    </row>
    <row r="5305" spans="2:2" x14ac:dyDescent="0.3">
      <c r="B5305" s="291"/>
    </row>
    <row r="5306" spans="2:2" x14ac:dyDescent="0.3">
      <c r="B5306" s="291"/>
    </row>
    <row r="5307" spans="2:2" x14ac:dyDescent="0.3">
      <c r="B5307" s="291"/>
    </row>
    <row r="5308" spans="2:2" x14ac:dyDescent="0.3">
      <c r="B5308" s="291"/>
    </row>
    <row r="5309" spans="2:2" x14ac:dyDescent="0.3">
      <c r="B5309" s="291"/>
    </row>
    <row r="5310" spans="2:2" x14ac:dyDescent="0.3">
      <c r="B5310" s="291"/>
    </row>
    <row r="5311" spans="2:2" x14ac:dyDescent="0.3">
      <c r="B5311" s="291"/>
    </row>
    <row r="5312" spans="2:2" x14ac:dyDescent="0.3">
      <c r="B5312" s="291"/>
    </row>
    <row r="5313" spans="2:2" x14ac:dyDescent="0.3">
      <c r="B5313" s="291"/>
    </row>
    <row r="5314" spans="2:2" x14ac:dyDescent="0.3">
      <c r="B5314" s="291"/>
    </row>
    <row r="5315" spans="2:2" x14ac:dyDescent="0.3">
      <c r="B5315" s="291"/>
    </row>
    <row r="5316" spans="2:2" x14ac:dyDescent="0.3">
      <c r="B5316" s="291"/>
    </row>
    <row r="5317" spans="2:2" x14ac:dyDescent="0.3">
      <c r="B5317" s="291"/>
    </row>
    <row r="5318" spans="2:2" x14ac:dyDescent="0.3">
      <c r="B5318" s="291"/>
    </row>
    <row r="5319" spans="2:2" x14ac:dyDescent="0.3">
      <c r="B5319" s="291"/>
    </row>
    <row r="5320" spans="2:2" x14ac:dyDescent="0.3">
      <c r="B5320" s="291"/>
    </row>
    <row r="5321" spans="2:2" x14ac:dyDescent="0.3">
      <c r="B5321" s="291"/>
    </row>
    <row r="5322" spans="2:2" x14ac:dyDescent="0.3">
      <c r="B5322" s="291"/>
    </row>
    <row r="5323" spans="2:2" x14ac:dyDescent="0.3">
      <c r="B5323" s="291"/>
    </row>
    <row r="5324" spans="2:2" x14ac:dyDescent="0.3">
      <c r="B5324" s="291"/>
    </row>
    <row r="5325" spans="2:2" x14ac:dyDescent="0.3">
      <c r="B5325" s="291"/>
    </row>
    <row r="5326" spans="2:2" x14ac:dyDescent="0.3">
      <c r="B5326" s="291"/>
    </row>
    <row r="5327" spans="2:2" x14ac:dyDescent="0.3">
      <c r="B5327" s="291"/>
    </row>
    <row r="5328" spans="2:2" x14ac:dyDescent="0.3">
      <c r="B5328" s="291"/>
    </row>
    <row r="5329" spans="2:2" x14ac:dyDescent="0.3">
      <c r="B5329" s="291"/>
    </row>
    <row r="5330" spans="2:2" x14ac:dyDescent="0.3">
      <c r="B5330" s="291"/>
    </row>
    <row r="5331" spans="2:2" x14ac:dyDescent="0.3">
      <c r="B5331" s="291"/>
    </row>
    <row r="5332" spans="2:2" x14ac:dyDescent="0.3">
      <c r="B5332" s="291"/>
    </row>
    <row r="5333" spans="2:2" x14ac:dyDescent="0.3">
      <c r="B5333" s="291"/>
    </row>
    <row r="5334" spans="2:2" x14ac:dyDescent="0.3">
      <c r="B5334" s="291"/>
    </row>
    <row r="5335" spans="2:2" x14ac:dyDescent="0.3">
      <c r="B5335" s="291"/>
    </row>
    <row r="5336" spans="2:2" x14ac:dyDescent="0.3">
      <c r="B5336" s="291"/>
    </row>
    <row r="5337" spans="2:2" x14ac:dyDescent="0.3">
      <c r="B5337" s="291"/>
    </row>
    <row r="5338" spans="2:2" x14ac:dyDescent="0.3">
      <c r="B5338" s="291"/>
    </row>
    <row r="5339" spans="2:2" x14ac:dyDescent="0.3">
      <c r="B5339" s="291"/>
    </row>
    <row r="5340" spans="2:2" x14ac:dyDescent="0.3">
      <c r="B5340" s="291"/>
    </row>
    <row r="5341" spans="2:2" x14ac:dyDescent="0.3">
      <c r="B5341" s="291"/>
    </row>
    <row r="5342" spans="2:2" x14ac:dyDescent="0.3">
      <c r="B5342" s="291"/>
    </row>
    <row r="5343" spans="2:2" x14ac:dyDescent="0.3">
      <c r="B5343" s="291"/>
    </row>
    <row r="5344" spans="2:2" x14ac:dyDescent="0.3">
      <c r="B5344" s="291"/>
    </row>
    <row r="5345" spans="2:2" x14ac:dyDescent="0.3">
      <c r="B5345" s="291"/>
    </row>
    <row r="5346" spans="2:2" x14ac:dyDescent="0.3">
      <c r="B5346" s="291"/>
    </row>
    <row r="5347" spans="2:2" x14ac:dyDescent="0.3">
      <c r="B5347" s="291"/>
    </row>
    <row r="5348" spans="2:2" x14ac:dyDescent="0.3">
      <c r="B5348" s="291"/>
    </row>
    <row r="5349" spans="2:2" x14ac:dyDescent="0.3">
      <c r="B5349" s="291"/>
    </row>
    <row r="5350" spans="2:2" x14ac:dyDescent="0.3">
      <c r="B5350" s="291"/>
    </row>
    <row r="5351" spans="2:2" x14ac:dyDescent="0.3">
      <c r="B5351" s="291"/>
    </row>
    <row r="5352" spans="2:2" x14ac:dyDescent="0.3">
      <c r="B5352" s="291"/>
    </row>
    <row r="5353" spans="2:2" x14ac:dyDescent="0.3">
      <c r="B5353" s="291"/>
    </row>
    <row r="5354" spans="2:2" x14ac:dyDescent="0.3">
      <c r="B5354" s="291"/>
    </row>
    <row r="5355" spans="2:2" x14ac:dyDescent="0.3">
      <c r="B5355" s="291"/>
    </row>
    <row r="5356" spans="2:2" x14ac:dyDescent="0.3">
      <c r="B5356" s="291"/>
    </row>
    <row r="5357" spans="2:2" x14ac:dyDescent="0.3">
      <c r="B5357" s="291"/>
    </row>
    <row r="5358" spans="2:2" x14ac:dyDescent="0.3">
      <c r="B5358" s="291"/>
    </row>
    <row r="5359" spans="2:2" x14ac:dyDescent="0.3">
      <c r="B5359" s="291"/>
    </row>
    <row r="5360" spans="2:2" x14ac:dyDescent="0.3">
      <c r="B5360" s="291"/>
    </row>
    <row r="5361" spans="2:2" x14ac:dyDescent="0.3">
      <c r="B5361" s="291"/>
    </row>
    <row r="5362" spans="2:2" x14ac:dyDescent="0.3">
      <c r="B5362" s="291"/>
    </row>
    <row r="5363" spans="2:2" x14ac:dyDescent="0.3">
      <c r="B5363" s="291"/>
    </row>
    <row r="5364" spans="2:2" x14ac:dyDescent="0.3">
      <c r="B5364" s="291"/>
    </row>
    <row r="5365" spans="2:2" x14ac:dyDescent="0.3">
      <c r="B5365" s="291"/>
    </row>
    <row r="5366" spans="2:2" x14ac:dyDescent="0.3">
      <c r="B5366" s="291"/>
    </row>
    <row r="5367" spans="2:2" x14ac:dyDescent="0.3">
      <c r="B5367" s="291"/>
    </row>
    <row r="5368" spans="2:2" x14ac:dyDescent="0.3">
      <c r="B5368" s="291"/>
    </row>
    <row r="5369" spans="2:2" x14ac:dyDescent="0.3">
      <c r="B5369" s="291"/>
    </row>
    <row r="5370" spans="2:2" x14ac:dyDescent="0.3">
      <c r="B5370" s="291"/>
    </row>
    <row r="5371" spans="2:2" x14ac:dyDescent="0.3">
      <c r="B5371" s="291"/>
    </row>
    <row r="5372" spans="2:2" x14ac:dyDescent="0.3">
      <c r="B5372" s="291"/>
    </row>
    <row r="5373" spans="2:2" x14ac:dyDescent="0.3">
      <c r="B5373" s="291"/>
    </row>
    <row r="5374" spans="2:2" x14ac:dyDescent="0.3">
      <c r="B5374" s="291"/>
    </row>
    <row r="5375" spans="2:2" x14ac:dyDescent="0.3">
      <c r="B5375" s="291"/>
    </row>
    <row r="5376" spans="2:2" x14ac:dyDescent="0.3">
      <c r="B5376" s="291"/>
    </row>
    <row r="5377" spans="2:2" x14ac:dyDescent="0.3">
      <c r="B5377" s="291"/>
    </row>
    <row r="5378" spans="2:2" x14ac:dyDescent="0.3">
      <c r="B5378" s="291"/>
    </row>
    <row r="5379" spans="2:2" x14ac:dyDescent="0.3">
      <c r="B5379" s="291"/>
    </row>
    <row r="5380" spans="2:2" x14ac:dyDescent="0.3">
      <c r="B5380" s="291"/>
    </row>
    <row r="5381" spans="2:2" x14ac:dyDescent="0.3">
      <c r="B5381" s="291"/>
    </row>
    <row r="5382" spans="2:2" x14ac:dyDescent="0.3">
      <c r="B5382" s="291"/>
    </row>
    <row r="5383" spans="2:2" x14ac:dyDescent="0.3">
      <c r="B5383" s="291"/>
    </row>
    <row r="5384" spans="2:2" x14ac:dyDescent="0.3">
      <c r="B5384" s="291"/>
    </row>
    <row r="5385" spans="2:2" x14ac:dyDescent="0.3">
      <c r="B5385" s="291"/>
    </row>
    <row r="5386" spans="2:2" x14ac:dyDescent="0.3">
      <c r="B5386" s="291"/>
    </row>
    <row r="5387" spans="2:2" x14ac:dyDescent="0.3">
      <c r="B5387" s="291"/>
    </row>
    <row r="5388" spans="2:2" x14ac:dyDescent="0.3">
      <c r="B5388" s="291"/>
    </row>
    <row r="5389" spans="2:2" x14ac:dyDescent="0.3">
      <c r="B5389" s="291"/>
    </row>
    <row r="5390" spans="2:2" x14ac:dyDescent="0.3">
      <c r="B5390" s="291"/>
    </row>
    <row r="5391" spans="2:2" x14ac:dyDescent="0.3">
      <c r="B5391" s="291"/>
    </row>
    <row r="5392" spans="2:2" x14ac:dyDescent="0.3">
      <c r="B5392" s="291"/>
    </row>
    <row r="5393" spans="2:2" x14ac:dyDescent="0.3">
      <c r="B5393" s="291"/>
    </row>
    <row r="5394" spans="2:2" x14ac:dyDescent="0.3">
      <c r="B5394" s="291"/>
    </row>
    <row r="5395" spans="2:2" x14ac:dyDescent="0.3">
      <c r="B5395" s="291"/>
    </row>
    <row r="5396" spans="2:2" x14ac:dyDescent="0.3">
      <c r="B5396" s="291"/>
    </row>
    <row r="5397" spans="2:2" x14ac:dyDescent="0.3">
      <c r="B5397" s="291"/>
    </row>
    <row r="5398" spans="2:2" x14ac:dyDescent="0.3">
      <c r="B5398" s="291"/>
    </row>
    <row r="5399" spans="2:2" x14ac:dyDescent="0.3">
      <c r="B5399" s="291"/>
    </row>
    <row r="5400" spans="2:2" x14ac:dyDescent="0.3">
      <c r="B5400" s="291"/>
    </row>
    <row r="5401" spans="2:2" x14ac:dyDescent="0.3">
      <c r="B5401" s="291"/>
    </row>
    <row r="5402" spans="2:2" x14ac:dyDescent="0.3">
      <c r="B5402" s="291"/>
    </row>
    <row r="5403" spans="2:2" x14ac:dyDescent="0.3">
      <c r="B5403" s="291"/>
    </row>
    <row r="5404" spans="2:2" x14ac:dyDescent="0.3">
      <c r="B5404" s="291"/>
    </row>
    <row r="5405" spans="2:2" x14ac:dyDescent="0.3">
      <c r="B5405" s="291"/>
    </row>
    <row r="5406" spans="2:2" x14ac:dyDescent="0.3">
      <c r="B5406" s="291"/>
    </row>
    <row r="5407" spans="2:2" x14ac:dyDescent="0.3">
      <c r="B5407" s="291"/>
    </row>
    <row r="5408" spans="2:2" x14ac:dyDescent="0.3">
      <c r="B5408" s="291"/>
    </row>
    <row r="5409" spans="2:2" x14ac:dyDescent="0.3">
      <c r="B5409" s="291"/>
    </row>
    <row r="5410" spans="2:2" x14ac:dyDescent="0.3">
      <c r="B5410" s="291"/>
    </row>
    <row r="5411" spans="2:2" x14ac:dyDescent="0.3">
      <c r="B5411" s="291"/>
    </row>
    <row r="5412" spans="2:2" x14ac:dyDescent="0.3">
      <c r="B5412" s="291"/>
    </row>
    <row r="5413" spans="2:2" x14ac:dyDescent="0.3">
      <c r="B5413" s="291"/>
    </row>
    <row r="5414" spans="2:2" x14ac:dyDescent="0.3">
      <c r="B5414" s="291"/>
    </row>
    <row r="5415" spans="2:2" x14ac:dyDescent="0.3">
      <c r="B5415" s="291"/>
    </row>
    <row r="5416" spans="2:2" x14ac:dyDescent="0.3">
      <c r="B5416" s="291"/>
    </row>
    <row r="5417" spans="2:2" x14ac:dyDescent="0.3">
      <c r="B5417" s="291"/>
    </row>
    <row r="5418" spans="2:2" x14ac:dyDescent="0.3">
      <c r="B5418" s="291"/>
    </row>
    <row r="5419" spans="2:2" x14ac:dyDescent="0.3">
      <c r="B5419" s="291"/>
    </row>
    <row r="5420" spans="2:2" x14ac:dyDescent="0.3">
      <c r="B5420" s="291"/>
    </row>
    <row r="5421" spans="2:2" x14ac:dyDescent="0.3">
      <c r="B5421" s="291"/>
    </row>
    <row r="5422" spans="2:2" x14ac:dyDescent="0.3">
      <c r="B5422" s="291"/>
    </row>
    <row r="5423" spans="2:2" x14ac:dyDescent="0.3">
      <c r="B5423" s="291"/>
    </row>
    <row r="5424" spans="2:2" x14ac:dyDescent="0.3">
      <c r="B5424" s="291"/>
    </row>
    <row r="5425" spans="2:2" x14ac:dyDescent="0.3">
      <c r="B5425" s="291"/>
    </row>
    <row r="5426" spans="2:2" x14ac:dyDescent="0.3">
      <c r="B5426" s="291"/>
    </row>
    <row r="5427" spans="2:2" x14ac:dyDescent="0.3">
      <c r="B5427" s="291"/>
    </row>
    <row r="5428" spans="2:2" x14ac:dyDescent="0.3">
      <c r="B5428" s="291"/>
    </row>
    <row r="5429" spans="2:2" x14ac:dyDescent="0.3">
      <c r="B5429" s="291"/>
    </row>
    <row r="5430" spans="2:2" x14ac:dyDescent="0.3">
      <c r="B5430" s="291"/>
    </row>
    <row r="5431" spans="2:2" x14ac:dyDescent="0.3">
      <c r="B5431" s="291"/>
    </row>
    <row r="5432" spans="2:2" x14ac:dyDescent="0.3">
      <c r="B5432" s="291"/>
    </row>
    <row r="5433" spans="2:2" x14ac:dyDescent="0.3">
      <c r="B5433" s="291"/>
    </row>
    <row r="5434" spans="2:2" x14ac:dyDescent="0.3">
      <c r="B5434" s="291"/>
    </row>
    <row r="5435" spans="2:2" x14ac:dyDescent="0.3">
      <c r="B5435" s="291"/>
    </row>
    <row r="5436" spans="2:2" x14ac:dyDescent="0.3">
      <c r="B5436" s="291"/>
    </row>
    <row r="5437" spans="2:2" x14ac:dyDescent="0.3">
      <c r="B5437" s="291"/>
    </row>
    <row r="5438" spans="2:2" x14ac:dyDescent="0.3">
      <c r="B5438" s="291"/>
    </row>
    <row r="5439" spans="2:2" x14ac:dyDescent="0.3">
      <c r="B5439" s="291"/>
    </row>
    <row r="5440" spans="2:2" x14ac:dyDescent="0.3">
      <c r="B5440" s="291"/>
    </row>
    <row r="5441" spans="2:2" x14ac:dyDescent="0.3">
      <c r="B5441" s="291"/>
    </row>
    <row r="5442" spans="2:2" x14ac:dyDescent="0.3">
      <c r="B5442" s="291"/>
    </row>
    <row r="5443" spans="2:2" x14ac:dyDescent="0.3">
      <c r="B5443" s="291"/>
    </row>
    <row r="5444" spans="2:2" x14ac:dyDescent="0.3">
      <c r="B5444" s="291"/>
    </row>
    <row r="5445" spans="2:2" x14ac:dyDescent="0.3">
      <c r="B5445" s="291"/>
    </row>
    <row r="5446" spans="2:2" x14ac:dyDescent="0.3">
      <c r="B5446" s="291"/>
    </row>
    <row r="5447" spans="2:2" x14ac:dyDescent="0.3">
      <c r="B5447" s="291"/>
    </row>
    <row r="5448" spans="2:2" x14ac:dyDescent="0.3">
      <c r="B5448" s="291"/>
    </row>
    <row r="5449" spans="2:2" x14ac:dyDescent="0.3">
      <c r="B5449" s="291"/>
    </row>
    <row r="5450" spans="2:2" x14ac:dyDescent="0.3">
      <c r="B5450" s="291"/>
    </row>
    <row r="5451" spans="2:2" x14ac:dyDescent="0.3">
      <c r="B5451" s="291"/>
    </row>
    <row r="5452" spans="2:2" x14ac:dyDescent="0.3">
      <c r="B5452" s="291"/>
    </row>
    <row r="5453" spans="2:2" x14ac:dyDescent="0.3">
      <c r="B5453" s="291"/>
    </row>
    <row r="5454" spans="2:2" x14ac:dyDescent="0.3">
      <c r="B5454" s="291"/>
    </row>
    <row r="5455" spans="2:2" x14ac:dyDescent="0.3">
      <c r="B5455" s="291"/>
    </row>
    <row r="5456" spans="2:2" x14ac:dyDescent="0.3">
      <c r="B5456" s="291"/>
    </row>
    <row r="5457" spans="2:2" x14ac:dyDescent="0.3">
      <c r="B5457" s="291"/>
    </row>
    <row r="5458" spans="2:2" x14ac:dyDescent="0.3">
      <c r="B5458" s="291"/>
    </row>
    <row r="5459" spans="2:2" x14ac:dyDescent="0.3">
      <c r="B5459" s="291"/>
    </row>
    <row r="5460" spans="2:2" x14ac:dyDescent="0.3">
      <c r="B5460" s="291"/>
    </row>
    <row r="5461" spans="2:2" x14ac:dyDescent="0.3">
      <c r="B5461" s="291"/>
    </row>
    <row r="5462" spans="2:2" x14ac:dyDescent="0.3">
      <c r="B5462" s="291"/>
    </row>
    <row r="5463" spans="2:2" x14ac:dyDescent="0.3">
      <c r="B5463" s="291"/>
    </row>
    <row r="5464" spans="2:2" x14ac:dyDescent="0.3">
      <c r="B5464" s="291"/>
    </row>
    <row r="5465" spans="2:2" x14ac:dyDescent="0.3">
      <c r="B5465" s="291"/>
    </row>
    <row r="5466" spans="2:2" x14ac:dyDescent="0.3">
      <c r="B5466" s="291"/>
    </row>
    <row r="5467" spans="2:2" x14ac:dyDescent="0.3">
      <c r="B5467" s="291"/>
    </row>
    <row r="5468" spans="2:2" x14ac:dyDescent="0.3">
      <c r="B5468" s="291"/>
    </row>
    <row r="5469" spans="2:2" x14ac:dyDescent="0.3">
      <c r="B5469" s="291"/>
    </row>
    <row r="5470" spans="2:2" x14ac:dyDescent="0.3">
      <c r="B5470" s="291"/>
    </row>
    <row r="5471" spans="2:2" x14ac:dyDescent="0.3">
      <c r="B5471" s="291"/>
    </row>
    <row r="5472" spans="2:2" x14ac:dyDescent="0.3">
      <c r="B5472" s="291"/>
    </row>
    <row r="5473" spans="2:2" x14ac:dyDescent="0.3">
      <c r="B5473" s="291"/>
    </row>
    <row r="5474" spans="2:2" x14ac:dyDescent="0.3">
      <c r="B5474" s="291"/>
    </row>
    <row r="5475" spans="2:2" x14ac:dyDescent="0.3">
      <c r="B5475" s="291"/>
    </row>
    <row r="5476" spans="2:2" x14ac:dyDescent="0.3">
      <c r="B5476" s="291"/>
    </row>
    <row r="5477" spans="2:2" x14ac:dyDescent="0.3">
      <c r="B5477" s="291"/>
    </row>
    <row r="5478" spans="2:2" x14ac:dyDescent="0.3">
      <c r="B5478" s="291"/>
    </row>
    <row r="5479" spans="2:2" x14ac:dyDescent="0.3">
      <c r="B5479" s="291"/>
    </row>
    <row r="5480" spans="2:2" x14ac:dyDescent="0.3">
      <c r="B5480" s="291"/>
    </row>
    <row r="5481" spans="2:2" x14ac:dyDescent="0.3">
      <c r="B5481" s="291"/>
    </row>
    <row r="5482" spans="2:2" x14ac:dyDescent="0.3">
      <c r="B5482" s="291"/>
    </row>
    <row r="5483" spans="2:2" x14ac:dyDescent="0.3">
      <c r="B5483" s="291"/>
    </row>
    <row r="5484" spans="2:2" x14ac:dyDescent="0.3">
      <c r="B5484" s="291"/>
    </row>
    <row r="5485" spans="2:2" x14ac:dyDescent="0.3">
      <c r="B5485" s="291"/>
    </row>
    <row r="5486" spans="2:2" x14ac:dyDescent="0.3">
      <c r="B5486" s="291"/>
    </row>
    <row r="5487" spans="2:2" x14ac:dyDescent="0.3">
      <c r="B5487" s="291"/>
    </row>
    <row r="5488" spans="2:2" x14ac:dyDescent="0.3">
      <c r="B5488" s="291"/>
    </row>
    <row r="5489" spans="2:2" x14ac:dyDescent="0.3">
      <c r="B5489" s="291"/>
    </row>
    <row r="5490" spans="2:2" x14ac:dyDescent="0.3">
      <c r="B5490" s="291"/>
    </row>
    <row r="5491" spans="2:2" x14ac:dyDescent="0.3">
      <c r="B5491" s="291"/>
    </row>
    <row r="5492" spans="2:2" x14ac:dyDescent="0.3">
      <c r="B5492" s="291"/>
    </row>
    <row r="5493" spans="2:2" x14ac:dyDescent="0.3">
      <c r="B5493" s="291"/>
    </row>
    <row r="5494" spans="2:2" x14ac:dyDescent="0.3">
      <c r="B5494" s="291"/>
    </row>
    <row r="5495" spans="2:2" x14ac:dyDescent="0.3">
      <c r="B5495" s="291"/>
    </row>
    <row r="5496" spans="2:2" x14ac:dyDescent="0.3">
      <c r="B5496" s="291"/>
    </row>
    <row r="5497" spans="2:2" x14ac:dyDescent="0.3">
      <c r="B5497" s="291"/>
    </row>
    <row r="5498" spans="2:2" x14ac:dyDescent="0.3">
      <c r="B5498" s="291"/>
    </row>
    <row r="5499" spans="2:2" x14ac:dyDescent="0.3">
      <c r="B5499" s="291"/>
    </row>
    <row r="5500" spans="2:2" x14ac:dyDescent="0.3">
      <c r="B5500" s="291"/>
    </row>
    <row r="5501" spans="2:2" x14ac:dyDescent="0.3">
      <c r="B5501" s="291"/>
    </row>
    <row r="5502" spans="2:2" x14ac:dyDescent="0.3">
      <c r="B5502" s="291"/>
    </row>
    <row r="5503" spans="2:2" x14ac:dyDescent="0.3">
      <c r="B5503" s="291"/>
    </row>
    <row r="5504" spans="2:2" x14ac:dyDescent="0.3">
      <c r="B5504" s="291"/>
    </row>
    <row r="5505" spans="2:2" x14ac:dyDescent="0.3">
      <c r="B5505" s="291"/>
    </row>
    <row r="5506" spans="2:2" x14ac:dyDescent="0.3">
      <c r="B5506" s="291"/>
    </row>
    <row r="5507" spans="2:2" x14ac:dyDescent="0.3">
      <c r="B5507" s="291"/>
    </row>
    <row r="5508" spans="2:2" x14ac:dyDescent="0.3">
      <c r="B5508" s="291"/>
    </row>
    <row r="5509" spans="2:2" x14ac:dyDescent="0.3">
      <c r="B5509" s="291"/>
    </row>
    <row r="5510" spans="2:2" x14ac:dyDescent="0.3">
      <c r="B5510" s="291"/>
    </row>
    <row r="5511" spans="2:2" x14ac:dyDescent="0.3">
      <c r="B5511" s="291"/>
    </row>
    <row r="5512" spans="2:2" x14ac:dyDescent="0.3">
      <c r="B5512" s="291"/>
    </row>
    <row r="5513" spans="2:2" x14ac:dyDescent="0.3">
      <c r="B5513" s="291"/>
    </row>
    <row r="5514" spans="2:2" x14ac:dyDescent="0.3">
      <c r="B5514" s="291"/>
    </row>
    <row r="5515" spans="2:2" x14ac:dyDescent="0.3">
      <c r="B5515" s="291"/>
    </row>
    <row r="5516" spans="2:2" x14ac:dyDescent="0.3">
      <c r="B5516" s="291"/>
    </row>
    <row r="5517" spans="2:2" x14ac:dyDescent="0.3">
      <c r="B5517" s="291"/>
    </row>
    <row r="5518" spans="2:2" x14ac:dyDescent="0.3">
      <c r="B5518" s="291"/>
    </row>
    <row r="5519" spans="2:2" x14ac:dyDescent="0.3">
      <c r="B5519" s="291"/>
    </row>
    <row r="5520" spans="2:2" x14ac:dyDescent="0.3">
      <c r="B5520" s="291"/>
    </row>
    <row r="5521" spans="2:2" x14ac:dyDescent="0.3">
      <c r="B5521" s="291"/>
    </row>
    <row r="5522" spans="2:2" x14ac:dyDescent="0.3">
      <c r="B5522" s="291"/>
    </row>
    <row r="5523" spans="2:2" x14ac:dyDescent="0.3">
      <c r="B5523" s="291"/>
    </row>
    <row r="5524" spans="2:2" x14ac:dyDescent="0.3">
      <c r="B5524" s="291"/>
    </row>
    <row r="5525" spans="2:2" x14ac:dyDescent="0.3">
      <c r="B5525" s="291"/>
    </row>
    <row r="5526" spans="2:2" x14ac:dyDescent="0.3">
      <c r="B5526" s="291"/>
    </row>
    <row r="5527" spans="2:2" x14ac:dyDescent="0.3">
      <c r="B5527" s="291"/>
    </row>
    <row r="5528" spans="2:2" x14ac:dyDescent="0.3">
      <c r="B5528" s="291"/>
    </row>
    <row r="5529" spans="2:2" x14ac:dyDescent="0.3">
      <c r="B5529" s="291"/>
    </row>
    <row r="5530" spans="2:2" x14ac:dyDescent="0.3">
      <c r="B5530" s="291"/>
    </row>
    <row r="5531" spans="2:2" x14ac:dyDescent="0.3">
      <c r="B5531" s="291"/>
    </row>
    <row r="5532" spans="2:2" x14ac:dyDescent="0.3">
      <c r="B5532" s="291"/>
    </row>
    <row r="5533" spans="2:2" x14ac:dyDescent="0.3">
      <c r="B5533" s="291"/>
    </row>
    <row r="5534" spans="2:2" x14ac:dyDescent="0.3">
      <c r="B5534" s="291"/>
    </row>
    <row r="5535" spans="2:2" x14ac:dyDescent="0.3">
      <c r="B5535" s="291"/>
    </row>
    <row r="5536" spans="2:2" x14ac:dyDescent="0.3">
      <c r="B5536" s="291"/>
    </row>
    <row r="5537" spans="2:2" x14ac:dyDescent="0.3">
      <c r="B5537" s="291"/>
    </row>
    <row r="5538" spans="2:2" x14ac:dyDescent="0.3">
      <c r="B5538" s="291"/>
    </row>
    <row r="5539" spans="2:2" x14ac:dyDescent="0.3">
      <c r="B5539" s="291"/>
    </row>
    <row r="5540" spans="2:2" x14ac:dyDescent="0.3">
      <c r="B5540" s="291"/>
    </row>
    <row r="5541" spans="2:2" x14ac:dyDescent="0.3">
      <c r="B5541" s="291"/>
    </row>
    <row r="5542" spans="2:2" x14ac:dyDescent="0.3">
      <c r="B5542" s="291"/>
    </row>
    <row r="5543" spans="2:2" x14ac:dyDescent="0.3">
      <c r="B5543" s="291"/>
    </row>
    <row r="5544" spans="2:2" x14ac:dyDescent="0.3">
      <c r="B5544" s="291"/>
    </row>
    <row r="5545" spans="2:2" x14ac:dyDescent="0.3">
      <c r="B5545" s="291"/>
    </row>
    <row r="5546" spans="2:2" x14ac:dyDescent="0.3">
      <c r="B5546" s="291"/>
    </row>
    <row r="5547" spans="2:2" x14ac:dyDescent="0.3">
      <c r="B5547" s="291"/>
    </row>
    <row r="5548" spans="2:2" x14ac:dyDescent="0.3">
      <c r="B5548" s="291"/>
    </row>
    <row r="5549" spans="2:2" x14ac:dyDescent="0.3">
      <c r="B5549" s="291"/>
    </row>
    <row r="5550" spans="2:2" x14ac:dyDescent="0.3">
      <c r="B5550" s="291"/>
    </row>
    <row r="5551" spans="2:2" x14ac:dyDescent="0.3">
      <c r="B5551" s="291"/>
    </row>
    <row r="5552" spans="2:2" x14ac:dyDescent="0.3">
      <c r="B5552" s="291"/>
    </row>
    <row r="5553" spans="2:2" x14ac:dyDescent="0.3">
      <c r="B5553" s="291"/>
    </row>
    <row r="5554" spans="2:2" x14ac:dyDescent="0.3">
      <c r="B5554" s="291"/>
    </row>
    <row r="5555" spans="2:2" x14ac:dyDescent="0.3">
      <c r="B5555" s="291"/>
    </row>
    <row r="5556" spans="2:2" x14ac:dyDescent="0.3">
      <c r="B5556" s="291"/>
    </row>
    <row r="5557" spans="2:2" x14ac:dyDescent="0.3">
      <c r="B5557" s="291"/>
    </row>
    <row r="5558" spans="2:2" x14ac:dyDescent="0.3">
      <c r="B5558" s="291"/>
    </row>
    <row r="5559" spans="2:2" x14ac:dyDescent="0.3">
      <c r="B5559" s="291"/>
    </row>
    <row r="5560" spans="2:2" x14ac:dyDescent="0.3">
      <c r="B5560" s="291"/>
    </row>
    <row r="5561" spans="2:2" x14ac:dyDescent="0.3">
      <c r="B5561" s="291"/>
    </row>
    <row r="5562" spans="2:2" x14ac:dyDescent="0.3">
      <c r="B5562" s="291"/>
    </row>
    <row r="5563" spans="2:2" x14ac:dyDescent="0.3">
      <c r="B5563" s="291"/>
    </row>
    <row r="5564" spans="2:2" x14ac:dyDescent="0.3">
      <c r="B5564" s="291"/>
    </row>
    <row r="5565" spans="2:2" x14ac:dyDescent="0.3">
      <c r="B5565" s="291"/>
    </row>
    <row r="5566" spans="2:2" x14ac:dyDescent="0.3">
      <c r="B5566" s="291"/>
    </row>
    <row r="5567" spans="2:2" x14ac:dyDescent="0.3">
      <c r="B5567" s="291"/>
    </row>
    <row r="5568" spans="2:2" x14ac:dyDescent="0.3">
      <c r="B5568" s="291"/>
    </row>
    <row r="5569" spans="2:2" x14ac:dyDescent="0.3">
      <c r="B5569" s="291"/>
    </row>
    <row r="5570" spans="2:2" x14ac:dyDescent="0.3">
      <c r="B5570" s="291"/>
    </row>
    <row r="5571" spans="2:2" x14ac:dyDescent="0.3">
      <c r="B5571" s="291"/>
    </row>
    <row r="5572" spans="2:2" x14ac:dyDescent="0.3">
      <c r="B5572" s="291"/>
    </row>
    <row r="5573" spans="2:2" x14ac:dyDescent="0.3">
      <c r="B5573" s="291"/>
    </row>
    <row r="5574" spans="2:2" x14ac:dyDescent="0.3">
      <c r="B5574" s="291"/>
    </row>
    <row r="5575" spans="2:2" x14ac:dyDescent="0.3">
      <c r="B5575" s="291"/>
    </row>
    <row r="5576" spans="2:2" x14ac:dyDescent="0.3">
      <c r="B5576" s="291"/>
    </row>
    <row r="5577" spans="2:2" x14ac:dyDescent="0.3">
      <c r="B5577" s="291"/>
    </row>
    <row r="5578" spans="2:2" x14ac:dyDescent="0.3">
      <c r="B5578" s="291"/>
    </row>
    <row r="5579" spans="2:2" x14ac:dyDescent="0.3">
      <c r="B5579" s="291"/>
    </row>
    <row r="5580" spans="2:2" x14ac:dyDescent="0.3">
      <c r="B5580" s="291"/>
    </row>
    <row r="5581" spans="2:2" x14ac:dyDescent="0.3">
      <c r="B5581" s="291"/>
    </row>
    <row r="5582" spans="2:2" x14ac:dyDescent="0.3">
      <c r="B5582" s="291"/>
    </row>
    <row r="5583" spans="2:2" x14ac:dyDescent="0.3">
      <c r="B5583" s="291"/>
    </row>
    <row r="5584" spans="2:2" x14ac:dyDescent="0.3">
      <c r="B5584" s="291"/>
    </row>
    <row r="5585" spans="2:2" x14ac:dyDescent="0.3">
      <c r="B5585" s="291"/>
    </row>
    <row r="5586" spans="2:2" x14ac:dyDescent="0.3">
      <c r="B5586" s="291"/>
    </row>
    <row r="5587" spans="2:2" x14ac:dyDescent="0.3">
      <c r="B5587" s="291"/>
    </row>
    <row r="5588" spans="2:2" x14ac:dyDescent="0.3">
      <c r="B5588" s="291"/>
    </row>
    <row r="5589" spans="2:2" x14ac:dyDescent="0.3">
      <c r="B5589" s="291"/>
    </row>
    <row r="5590" spans="2:2" x14ac:dyDescent="0.3">
      <c r="B5590" s="291"/>
    </row>
    <row r="5591" spans="2:2" x14ac:dyDescent="0.3">
      <c r="B5591" s="291"/>
    </row>
    <row r="5592" spans="2:2" x14ac:dyDescent="0.3">
      <c r="B5592" s="291"/>
    </row>
    <row r="5593" spans="2:2" x14ac:dyDescent="0.3">
      <c r="B5593" s="291"/>
    </row>
    <row r="5594" spans="2:2" x14ac:dyDescent="0.3">
      <c r="B5594" s="291"/>
    </row>
    <row r="5595" spans="2:2" x14ac:dyDescent="0.3">
      <c r="B5595" s="291"/>
    </row>
    <row r="5596" spans="2:2" x14ac:dyDescent="0.3">
      <c r="B5596" s="291"/>
    </row>
    <row r="5597" spans="2:2" x14ac:dyDescent="0.3">
      <c r="B5597" s="291"/>
    </row>
    <row r="5598" spans="2:2" x14ac:dyDescent="0.3">
      <c r="B5598" s="291"/>
    </row>
    <row r="5599" spans="2:2" x14ac:dyDescent="0.3">
      <c r="B5599" s="291"/>
    </row>
    <row r="5600" spans="2:2" x14ac:dyDescent="0.3">
      <c r="B5600" s="291"/>
    </row>
    <row r="5601" spans="2:2" x14ac:dyDescent="0.3">
      <c r="B5601" s="291"/>
    </row>
    <row r="5602" spans="2:2" x14ac:dyDescent="0.3">
      <c r="B5602" s="291"/>
    </row>
    <row r="5603" spans="2:2" x14ac:dyDescent="0.3">
      <c r="B5603" s="291"/>
    </row>
    <row r="5604" spans="2:2" x14ac:dyDescent="0.3">
      <c r="B5604" s="291"/>
    </row>
    <row r="5605" spans="2:2" x14ac:dyDescent="0.3">
      <c r="B5605" s="291"/>
    </row>
    <row r="5606" spans="2:2" x14ac:dyDescent="0.3">
      <c r="B5606" s="291"/>
    </row>
    <row r="5607" spans="2:2" x14ac:dyDescent="0.3">
      <c r="B5607" s="291"/>
    </row>
    <row r="5608" spans="2:2" x14ac:dyDescent="0.3">
      <c r="B5608" s="291"/>
    </row>
    <row r="5609" spans="2:2" x14ac:dyDescent="0.3">
      <c r="B5609" s="291"/>
    </row>
    <row r="5610" spans="2:2" x14ac:dyDescent="0.3">
      <c r="B5610" s="291"/>
    </row>
    <row r="5611" spans="2:2" x14ac:dyDescent="0.3">
      <c r="B5611" s="291"/>
    </row>
    <row r="5612" spans="2:2" x14ac:dyDescent="0.3">
      <c r="B5612" s="291"/>
    </row>
    <row r="5613" spans="2:2" x14ac:dyDescent="0.3">
      <c r="B5613" s="291"/>
    </row>
    <row r="5614" spans="2:2" x14ac:dyDescent="0.3">
      <c r="B5614" s="291"/>
    </row>
    <row r="5615" spans="2:2" x14ac:dyDescent="0.3">
      <c r="B5615" s="291"/>
    </row>
    <row r="5616" spans="2:2" x14ac:dyDescent="0.3">
      <c r="B5616" s="291"/>
    </row>
    <row r="5617" spans="2:2" x14ac:dyDescent="0.3">
      <c r="B5617" s="291"/>
    </row>
    <row r="5618" spans="2:2" x14ac:dyDescent="0.3">
      <c r="B5618" s="291"/>
    </row>
    <row r="5619" spans="2:2" x14ac:dyDescent="0.3">
      <c r="B5619" s="291"/>
    </row>
    <row r="5620" spans="2:2" x14ac:dyDescent="0.3">
      <c r="B5620" s="291"/>
    </row>
    <row r="5621" spans="2:2" x14ac:dyDescent="0.3">
      <c r="B5621" s="291"/>
    </row>
    <row r="5622" spans="2:2" x14ac:dyDescent="0.3">
      <c r="B5622" s="291"/>
    </row>
    <row r="5623" spans="2:2" x14ac:dyDescent="0.3">
      <c r="B5623" s="291"/>
    </row>
    <row r="5624" spans="2:2" x14ac:dyDescent="0.3">
      <c r="B5624" s="291"/>
    </row>
    <row r="5625" spans="2:2" x14ac:dyDescent="0.3">
      <c r="B5625" s="291"/>
    </row>
    <row r="5626" spans="2:2" x14ac:dyDescent="0.3">
      <c r="B5626" s="291"/>
    </row>
    <row r="5627" spans="2:2" x14ac:dyDescent="0.3">
      <c r="B5627" s="291"/>
    </row>
    <row r="5628" spans="2:2" x14ac:dyDescent="0.3">
      <c r="B5628" s="291"/>
    </row>
    <row r="5629" spans="2:2" x14ac:dyDescent="0.3">
      <c r="B5629" s="291"/>
    </row>
    <row r="5630" spans="2:2" x14ac:dyDescent="0.3">
      <c r="B5630" s="291"/>
    </row>
    <row r="5631" spans="2:2" x14ac:dyDescent="0.3">
      <c r="B5631" s="291"/>
    </row>
    <row r="5632" spans="2:2" x14ac:dyDescent="0.3">
      <c r="B5632" s="291"/>
    </row>
    <row r="5633" spans="2:2" x14ac:dyDescent="0.3">
      <c r="B5633" s="291"/>
    </row>
    <row r="5634" spans="2:2" x14ac:dyDescent="0.3">
      <c r="B5634" s="291"/>
    </row>
    <row r="5635" spans="2:2" x14ac:dyDescent="0.3">
      <c r="B5635" s="291"/>
    </row>
    <row r="5636" spans="2:2" x14ac:dyDescent="0.3">
      <c r="B5636" s="291"/>
    </row>
    <row r="5637" spans="2:2" x14ac:dyDescent="0.3">
      <c r="B5637" s="291"/>
    </row>
    <row r="5638" spans="2:2" x14ac:dyDescent="0.3">
      <c r="B5638" s="291"/>
    </row>
    <row r="5639" spans="2:2" x14ac:dyDescent="0.3">
      <c r="B5639" s="291"/>
    </row>
    <row r="5640" spans="2:2" x14ac:dyDescent="0.3">
      <c r="B5640" s="291"/>
    </row>
    <row r="5641" spans="2:2" x14ac:dyDescent="0.3">
      <c r="B5641" s="291"/>
    </row>
    <row r="5642" spans="2:2" x14ac:dyDescent="0.3">
      <c r="B5642" s="291"/>
    </row>
    <row r="5643" spans="2:2" x14ac:dyDescent="0.3">
      <c r="B5643" s="291"/>
    </row>
    <row r="5644" spans="2:2" x14ac:dyDescent="0.3">
      <c r="B5644" s="291"/>
    </row>
    <row r="5645" spans="2:2" x14ac:dyDescent="0.3">
      <c r="B5645" s="291"/>
    </row>
    <row r="5646" spans="2:2" x14ac:dyDescent="0.3">
      <c r="B5646" s="291"/>
    </row>
    <row r="5647" spans="2:2" x14ac:dyDescent="0.3">
      <c r="B5647" s="291"/>
    </row>
    <row r="5648" spans="2:2" x14ac:dyDescent="0.3">
      <c r="B5648" s="291"/>
    </row>
    <row r="5649" spans="2:2" x14ac:dyDescent="0.3">
      <c r="B5649" s="291"/>
    </row>
    <row r="5650" spans="2:2" x14ac:dyDescent="0.3">
      <c r="B5650" s="291"/>
    </row>
    <row r="5651" spans="2:2" x14ac:dyDescent="0.3">
      <c r="B5651" s="291"/>
    </row>
    <row r="5652" spans="2:2" x14ac:dyDescent="0.3">
      <c r="B5652" s="291"/>
    </row>
    <row r="5653" spans="2:2" x14ac:dyDescent="0.3">
      <c r="B5653" s="291"/>
    </row>
    <row r="5654" spans="2:2" x14ac:dyDescent="0.3">
      <c r="B5654" s="291"/>
    </row>
    <row r="5655" spans="2:2" x14ac:dyDescent="0.3">
      <c r="B5655" s="291"/>
    </row>
    <row r="5656" spans="2:2" x14ac:dyDescent="0.3">
      <c r="B5656" s="291"/>
    </row>
    <row r="5657" spans="2:2" x14ac:dyDescent="0.3">
      <c r="B5657" s="291"/>
    </row>
    <row r="5658" spans="2:2" x14ac:dyDescent="0.3">
      <c r="B5658" s="291"/>
    </row>
    <row r="5659" spans="2:2" x14ac:dyDescent="0.3">
      <c r="B5659" s="291"/>
    </row>
    <row r="5660" spans="2:2" x14ac:dyDescent="0.3">
      <c r="B5660" s="291"/>
    </row>
    <row r="5661" spans="2:2" x14ac:dyDescent="0.3">
      <c r="B5661" s="291"/>
    </row>
    <row r="5662" spans="2:2" x14ac:dyDescent="0.3">
      <c r="B5662" s="291"/>
    </row>
    <row r="5663" spans="2:2" x14ac:dyDescent="0.3">
      <c r="B5663" s="291"/>
    </row>
    <row r="5664" spans="2:2" x14ac:dyDescent="0.3">
      <c r="B5664" s="291"/>
    </row>
    <row r="5665" spans="2:2" x14ac:dyDescent="0.3">
      <c r="B5665" s="291"/>
    </row>
    <row r="5666" spans="2:2" x14ac:dyDescent="0.3">
      <c r="B5666" s="291"/>
    </row>
    <row r="5667" spans="2:2" x14ac:dyDescent="0.3">
      <c r="B5667" s="291"/>
    </row>
    <row r="5668" spans="2:2" x14ac:dyDescent="0.3">
      <c r="B5668" s="291"/>
    </row>
    <row r="5669" spans="2:2" x14ac:dyDescent="0.3">
      <c r="B5669" s="291"/>
    </row>
    <row r="5670" spans="2:2" x14ac:dyDescent="0.3">
      <c r="B5670" s="291"/>
    </row>
    <row r="5671" spans="2:2" x14ac:dyDescent="0.3">
      <c r="B5671" s="291"/>
    </row>
    <row r="5672" spans="2:2" x14ac:dyDescent="0.3">
      <c r="B5672" s="291"/>
    </row>
    <row r="5673" spans="2:2" x14ac:dyDescent="0.3">
      <c r="B5673" s="291"/>
    </row>
    <row r="5674" spans="2:2" x14ac:dyDescent="0.3">
      <c r="B5674" s="291"/>
    </row>
    <row r="5675" spans="2:2" x14ac:dyDescent="0.3">
      <c r="B5675" s="291"/>
    </row>
    <row r="5676" spans="2:2" x14ac:dyDescent="0.3">
      <c r="B5676" s="291"/>
    </row>
    <row r="5677" spans="2:2" x14ac:dyDescent="0.3">
      <c r="B5677" s="291"/>
    </row>
    <row r="5678" spans="2:2" x14ac:dyDescent="0.3">
      <c r="B5678" s="291"/>
    </row>
    <row r="5679" spans="2:2" x14ac:dyDescent="0.3">
      <c r="B5679" s="291"/>
    </row>
    <row r="5680" spans="2:2" x14ac:dyDescent="0.3">
      <c r="B5680" s="291"/>
    </row>
    <row r="5681" spans="2:2" x14ac:dyDescent="0.3">
      <c r="B5681" s="291"/>
    </row>
    <row r="5682" spans="2:2" x14ac:dyDescent="0.3">
      <c r="B5682" s="291"/>
    </row>
    <row r="5683" spans="2:2" x14ac:dyDescent="0.3">
      <c r="B5683" s="291"/>
    </row>
    <row r="5684" spans="2:2" x14ac:dyDescent="0.3">
      <c r="B5684" s="291"/>
    </row>
    <row r="5685" spans="2:2" x14ac:dyDescent="0.3">
      <c r="B5685" s="291"/>
    </row>
    <row r="5686" spans="2:2" x14ac:dyDescent="0.3">
      <c r="B5686" s="291"/>
    </row>
    <row r="5687" spans="2:2" x14ac:dyDescent="0.3">
      <c r="B5687" s="291"/>
    </row>
    <row r="5688" spans="2:2" x14ac:dyDescent="0.3">
      <c r="B5688" s="291"/>
    </row>
    <row r="5689" spans="2:2" x14ac:dyDescent="0.3">
      <c r="B5689" s="291"/>
    </row>
    <row r="5690" spans="2:2" x14ac:dyDescent="0.3">
      <c r="B5690" s="291"/>
    </row>
    <row r="5691" spans="2:2" x14ac:dyDescent="0.3">
      <c r="B5691" s="291"/>
    </row>
    <row r="5692" spans="2:2" x14ac:dyDescent="0.3">
      <c r="B5692" s="291"/>
    </row>
    <row r="5693" spans="2:2" x14ac:dyDescent="0.3">
      <c r="B5693" s="291"/>
    </row>
    <row r="5694" spans="2:2" x14ac:dyDescent="0.3">
      <c r="B5694" s="291"/>
    </row>
    <row r="5695" spans="2:2" x14ac:dyDescent="0.3">
      <c r="B5695" s="291"/>
    </row>
    <row r="5696" spans="2:2" x14ac:dyDescent="0.3">
      <c r="B5696" s="291"/>
    </row>
    <row r="5697" spans="2:2" x14ac:dyDescent="0.3">
      <c r="B5697" s="291"/>
    </row>
    <row r="5698" spans="2:2" x14ac:dyDescent="0.3">
      <c r="B5698" s="291"/>
    </row>
    <row r="5699" spans="2:2" x14ac:dyDescent="0.3">
      <c r="B5699" s="291"/>
    </row>
    <row r="5700" spans="2:2" x14ac:dyDescent="0.3">
      <c r="B5700" s="291"/>
    </row>
    <row r="5701" spans="2:2" x14ac:dyDescent="0.3">
      <c r="B5701" s="291"/>
    </row>
    <row r="5702" spans="2:2" x14ac:dyDescent="0.3">
      <c r="B5702" s="291"/>
    </row>
    <row r="5703" spans="2:2" x14ac:dyDescent="0.3">
      <c r="B5703" s="291"/>
    </row>
    <row r="5704" spans="2:2" x14ac:dyDescent="0.3">
      <c r="B5704" s="291"/>
    </row>
    <row r="5705" spans="2:2" x14ac:dyDescent="0.3">
      <c r="B5705" s="291"/>
    </row>
    <row r="5706" spans="2:2" x14ac:dyDescent="0.3">
      <c r="B5706" s="291"/>
    </row>
    <row r="5707" spans="2:2" x14ac:dyDescent="0.3">
      <c r="B5707" s="291"/>
    </row>
    <row r="5708" spans="2:2" x14ac:dyDescent="0.3">
      <c r="B5708" s="291"/>
    </row>
    <row r="5709" spans="2:2" x14ac:dyDescent="0.3">
      <c r="B5709" s="291"/>
    </row>
    <row r="5710" spans="2:2" x14ac:dyDescent="0.3">
      <c r="B5710" s="291"/>
    </row>
    <row r="5711" spans="2:2" x14ac:dyDescent="0.3">
      <c r="B5711" s="291"/>
    </row>
    <row r="5712" spans="2:2" x14ac:dyDescent="0.3">
      <c r="B5712" s="291"/>
    </row>
    <row r="5713" spans="2:2" x14ac:dyDescent="0.3">
      <c r="B5713" s="291"/>
    </row>
    <row r="5714" spans="2:2" x14ac:dyDescent="0.3">
      <c r="B5714" s="291"/>
    </row>
    <row r="5715" spans="2:2" x14ac:dyDescent="0.3">
      <c r="B5715" s="291"/>
    </row>
    <row r="5716" spans="2:2" x14ac:dyDescent="0.3">
      <c r="B5716" s="291"/>
    </row>
    <row r="5717" spans="2:2" x14ac:dyDescent="0.3">
      <c r="B5717" s="291"/>
    </row>
    <row r="5718" spans="2:2" x14ac:dyDescent="0.3">
      <c r="B5718" s="291"/>
    </row>
    <row r="5719" spans="2:2" x14ac:dyDescent="0.3">
      <c r="B5719" s="291"/>
    </row>
    <row r="5720" spans="2:2" x14ac:dyDescent="0.3">
      <c r="B5720" s="291"/>
    </row>
    <row r="5721" spans="2:2" x14ac:dyDescent="0.3">
      <c r="B5721" s="291"/>
    </row>
    <row r="5722" spans="2:2" x14ac:dyDescent="0.3">
      <c r="B5722" s="291"/>
    </row>
    <row r="5723" spans="2:2" x14ac:dyDescent="0.3">
      <c r="B5723" s="291"/>
    </row>
    <row r="5724" spans="2:2" x14ac:dyDescent="0.3">
      <c r="B5724" s="291"/>
    </row>
    <row r="5725" spans="2:2" x14ac:dyDescent="0.3">
      <c r="B5725" s="291"/>
    </row>
    <row r="5726" spans="2:2" x14ac:dyDescent="0.3">
      <c r="B5726" s="291"/>
    </row>
    <row r="5727" spans="2:2" x14ac:dyDescent="0.3">
      <c r="B5727" s="291"/>
    </row>
    <row r="5728" spans="2:2" x14ac:dyDescent="0.3">
      <c r="B5728" s="291"/>
    </row>
    <row r="5729" spans="2:2" x14ac:dyDescent="0.3">
      <c r="B5729" s="291"/>
    </row>
    <row r="5730" spans="2:2" x14ac:dyDescent="0.3">
      <c r="B5730" s="291"/>
    </row>
    <row r="5731" spans="2:2" x14ac:dyDescent="0.3">
      <c r="B5731" s="291"/>
    </row>
    <row r="5732" spans="2:2" x14ac:dyDescent="0.3">
      <c r="B5732" s="291"/>
    </row>
    <row r="5733" spans="2:2" x14ac:dyDescent="0.3">
      <c r="B5733" s="291"/>
    </row>
    <row r="5734" spans="2:2" x14ac:dyDescent="0.3">
      <c r="B5734" s="291"/>
    </row>
    <row r="5735" spans="2:2" x14ac:dyDescent="0.3">
      <c r="B5735" s="291"/>
    </row>
    <row r="5736" spans="2:2" x14ac:dyDescent="0.3">
      <c r="B5736" s="291"/>
    </row>
    <row r="5737" spans="2:2" x14ac:dyDescent="0.3">
      <c r="B5737" s="291"/>
    </row>
    <row r="5738" spans="2:2" x14ac:dyDescent="0.3">
      <c r="B5738" s="291"/>
    </row>
    <row r="5739" spans="2:2" x14ac:dyDescent="0.3">
      <c r="B5739" s="291"/>
    </row>
    <row r="5740" spans="2:2" x14ac:dyDescent="0.3">
      <c r="B5740" s="291"/>
    </row>
    <row r="5741" spans="2:2" x14ac:dyDescent="0.3">
      <c r="B5741" s="291"/>
    </row>
    <row r="5742" spans="2:2" x14ac:dyDescent="0.3">
      <c r="B5742" s="291"/>
    </row>
    <row r="5743" spans="2:2" x14ac:dyDescent="0.3">
      <c r="B5743" s="291"/>
    </row>
    <row r="5744" spans="2:2" x14ac:dyDescent="0.3">
      <c r="B5744" s="291"/>
    </row>
    <row r="5745" spans="2:2" x14ac:dyDescent="0.3">
      <c r="B5745" s="291"/>
    </row>
    <row r="5746" spans="2:2" x14ac:dyDescent="0.3">
      <c r="B5746" s="291"/>
    </row>
    <row r="5747" spans="2:2" x14ac:dyDescent="0.3">
      <c r="B5747" s="291"/>
    </row>
    <row r="5748" spans="2:2" x14ac:dyDescent="0.3">
      <c r="B5748" s="291"/>
    </row>
    <row r="5749" spans="2:2" x14ac:dyDescent="0.3">
      <c r="B5749" s="291"/>
    </row>
    <row r="5750" spans="2:2" x14ac:dyDescent="0.3">
      <c r="B5750" s="291"/>
    </row>
    <row r="5751" spans="2:2" x14ac:dyDescent="0.3">
      <c r="B5751" s="291"/>
    </row>
    <row r="5752" spans="2:2" x14ac:dyDescent="0.3">
      <c r="B5752" s="291"/>
    </row>
    <row r="5753" spans="2:2" x14ac:dyDescent="0.3">
      <c r="B5753" s="291"/>
    </row>
    <row r="5754" spans="2:2" x14ac:dyDescent="0.3">
      <c r="B5754" s="291"/>
    </row>
    <row r="5755" spans="2:2" x14ac:dyDescent="0.3">
      <c r="B5755" s="291"/>
    </row>
    <row r="5756" spans="2:2" x14ac:dyDescent="0.3">
      <c r="B5756" s="291"/>
    </row>
    <row r="5757" spans="2:2" x14ac:dyDescent="0.3">
      <c r="B5757" s="291"/>
    </row>
    <row r="5758" spans="2:2" x14ac:dyDescent="0.3">
      <c r="B5758" s="291"/>
    </row>
    <row r="5759" spans="2:2" x14ac:dyDescent="0.3">
      <c r="B5759" s="291"/>
    </row>
    <row r="5760" spans="2:2" x14ac:dyDescent="0.3">
      <c r="B5760" s="291"/>
    </row>
    <row r="5761" spans="2:2" x14ac:dyDescent="0.3">
      <c r="B5761" s="291"/>
    </row>
    <row r="5762" spans="2:2" x14ac:dyDescent="0.3">
      <c r="B5762" s="291"/>
    </row>
    <row r="5763" spans="2:2" x14ac:dyDescent="0.3">
      <c r="B5763" s="291"/>
    </row>
    <row r="5764" spans="2:2" x14ac:dyDescent="0.3">
      <c r="B5764" s="291"/>
    </row>
    <row r="5765" spans="2:2" x14ac:dyDescent="0.3">
      <c r="B5765" s="291"/>
    </row>
    <row r="5766" spans="2:2" x14ac:dyDescent="0.3">
      <c r="B5766" s="291"/>
    </row>
    <row r="5767" spans="2:2" x14ac:dyDescent="0.3">
      <c r="B5767" s="291"/>
    </row>
    <row r="5768" spans="2:2" x14ac:dyDescent="0.3">
      <c r="B5768" s="291"/>
    </row>
    <row r="5769" spans="2:2" x14ac:dyDescent="0.3">
      <c r="B5769" s="291"/>
    </row>
    <row r="5770" spans="2:2" x14ac:dyDescent="0.3">
      <c r="B5770" s="291"/>
    </row>
    <row r="5771" spans="2:2" x14ac:dyDescent="0.3">
      <c r="B5771" s="291"/>
    </row>
    <row r="5772" spans="2:2" x14ac:dyDescent="0.3">
      <c r="B5772" s="291"/>
    </row>
    <row r="5773" spans="2:2" x14ac:dyDescent="0.3">
      <c r="B5773" s="291"/>
    </row>
    <row r="5774" spans="2:2" x14ac:dyDescent="0.3">
      <c r="B5774" s="291"/>
    </row>
    <row r="5775" spans="2:2" x14ac:dyDescent="0.3">
      <c r="B5775" s="291"/>
    </row>
    <row r="5776" spans="2:2" x14ac:dyDescent="0.3">
      <c r="B5776" s="291"/>
    </row>
    <row r="5777" spans="2:2" x14ac:dyDescent="0.3">
      <c r="B5777" s="291"/>
    </row>
    <row r="5778" spans="2:2" x14ac:dyDescent="0.3">
      <c r="B5778" s="291"/>
    </row>
    <row r="5779" spans="2:2" x14ac:dyDescent="0.3">
      <c r="B5779" s="291"/>
    </row>
    <row r="5780" spans="2:2" x14ac:dyDescent="0.3">
      <c r="B5780" s="291"/>
    </row>
    <row r="5781" spans="2:2" x14ac:dyDescent="0.3">
      <c r="B5781" s="291"/>
    </row>
    <row r="5782" spans="2:2" x14ac:dyDescent="0.3">
      <c r="B5782" s="291"/>
    </row>
    <row r="5783" spans="2:2" x14ac:dyDescent="0.3">
      <c r="B5783" s="291"/>
    </row>
    <row r="5784" spans="2:2" x14ac:dyDescent="0.3">
      <c r="B5784" s="291"/>
    </row>
    <row r="5785" spans="2:2" x14ac:dyDescent="0.3">
      <c r="B5785" s="291"/>
    </row>
    <row r="5786" spans="2:2" x14ac:dyDescent="0.3">
      <c r="B5786" s="291"/>
    </row>
    <row r="5787" spans="2:2" x14ac:dyDescent="0.3">
      <c r="B5787" s="291"/>
    </row>
    <row r="5788" spans="2:2" x14ac:dyDescent="0.3">
      <c r="B5788" s="291"/>
    </row>
    <row r="5789" spans="2:2" x14ac:dyDescent="0.3">
      <c r="B5789" s="291"/>
    </row>
    <row r="5790" spans="2:2" x14ac:dyDescent="0.3">
      <c r="B5790" s="291"/>
    </row>
    <row r="5791" spans="2:2" x14ac:dyDescent="0.3">
      <c r="B5791" s="291"/>
    </row>
    <row r="5792" spans="2:2" x14ac:dyDescent="0.3">
      <c r="B5792" s="291"/>
    </row>
    <row r="5793" spans="2:2" x14ac:dyDescent="0.3">
      <c r="B5793" s="291"/>
    </row>
    <row r="5794" spans="2:2" x14ac:dyDescent="0.3">
      <c r="B5794" s="291"/>
    </row>
    <row r="5795" spans="2:2" x14ac:dyDescent="0.3">
      <c r="B5795" s="291"/>
    </row>
    <row r="5796" spans="2:2" x14ac:dyDescent="0.3">
      <c r="B5796" s="291"/>
    </row>
    <row r="5797" spans="2:2" x14ac:dyDescent="0.3">
      <c r="B5797" s="291"/>
    </row>
    <row r="5798" spans="2:2" x14ac:dyDescent="0.3">
      <c r="B5798" s="291"/>
    </row>
    <row r="5799" spans="2:2" x14ac:dyDescent="0.3">
      <c r="B5799" s="291"/>
    </row>
    <row r="5800" spans="2:2" x14ac:dyDescent="0.3">
      <c r="B5800" s="291"/>
    </row>
    <row r="5801" spans="2:2" x14ac:dyDescent="0.3">
      <c r="B5801" s="291"/>
    </row>
    <row r="5802" spans="2:2" x14ac:dyDescent="0.3">
      <c r="B5802" s="291"/>
    </row>
    <row r="5803" spans="2:2" x14ac:dyDescent="0.3">
      <c r="B5803" s="291"/>
    </row>
    <row r="5804" spans="2:2" x14ac:dyDescent="0.3">
      <c r="B5804" s="291"/>
    </row>
    <row r="5805" spans="2:2" x14ac:dyDescent="0.3">
      <c r="B5805" s="291"/>
    </row>
    <row r="5806" spans="2:2" x14ac:dyDescent="0.3">
      <c r="B5806" s="291"/>
    </row>
    <row r="5807" spans="2:2" x14ac:dyDescent="0.3">
      <c r="B5807" s="291"/>
    </row>
    <row r="5808" spans="2:2" x14ac:dyDescent="0.3">
      <c r="B5808" s="291"/>
    </row>
    <row r="5809" spans="2:2" x14ac:dyDescent="0.3">
      <c r="B5809" s="291"/>
    </row>
    <row r="5810" spans="2:2" x14ac:dyDescent="0.3">
      <c r="B5810" s="291"/>
    </row>
    <row r="5811" spans="2:2" x14ac:dyDescent="0.3">
      <c r="B5811" s="291"/>
    </row>
    <row r="5812" spans="2:2" x14ac:dyDescent="0.3">
      <c r="B5812" s="291"/>
    </row>
    <row r="5813" spans="2:2" x14ac:dyDescent="0.3">
      <c r="B5813" s="291"/>
    </row>
    <row r="5814" spans="2:2" x14ac:dyDescent="0.3">
      <c r="B5814" s="291"/>
    </row>
    <row r="5815" spans="2:2" x14ac:dyDescent="0.3">
      <c r="B5815" s="291"/>
    </row>
    <row r="5816" spans="2:2" x14ac:dyDescent="0.3">
      <c r="B5816" s="291"/>
    </row>
    <row r="5817" spans="2:2" x14ac:dyDescent="0.3">
      <c r="B5817" s="291"/>
    </row>
    <row r="5818" spans="2:2" x14ac:dyDescent="0.3">
      <c r="B5818" s="291"/>
    </row>
    <row r="5819" spans="2:2" x14ac:dyDescent="0.3">
      <c r="B5819" s="291"/>
    </row>
    <row r="5820" spans="2:2" x14ac:dyDescent="0.3">
      <c r="B5820" s="291"/>
    </row>
    <row r="5821" spans="2:2" x14ac:dyDescent="0.3">
      <c r="B5821" s="291"/>
    </row>
    <row r="5822" spans="2:2" x14ac:dyDescent="0.3">
      <c r="B5822" s="291"/>
    </row>
    <row r="5823" spans="2:2" x14ac:dyDescent="0.3">
      <c r="B5823" s="291"/>
    </row>
    <row r="5824" spans="2:2" x14ac:dyDescent="0.3">
      <c r="B5824" s="291"/>
    </row>
    <row r="5825" spans="2:2" x14ac:dyDescent="0.3">
      <c r="B5825" s="291"/>
    </row>
    <row r="5826" spans="2:2" x14ac:dyDescent="0.3">
      <c r="B5826" s="291"/>
    </row>
    <row r="5827" spans="2:2" x14ac:dyDescent="0.3">
      <c r="B5827" s="291"/>
    </row>
    <row r="5828" spans="2:2" x14ac:dyDescent="0.3">
      <c r="B5828" s="291"/>
    </row>
    <row r="5829" spans="2:2" x14ac:dyDescent="0.3">
      <c r="B5829" s="291"/>
    </row>
    <row r="5830" spans="2:2" x14ac:dyDescent="0.3">
      <c r="B5830" s="291"/>
    </row>
    <row r="5831" spans="2:2" x14ac:dyDescent="0.3">
      <c r="B5831" s="291"/>
    </row>
    <row r="5832" spans="2:2" x14ac:dyDescent="0.3">
      <c r="B5832" s="291"/>
    </row>
    <row r="5833" spans="2:2" x14ac:dyDescent="0.3">
      <c r="B5833" s="291"/>
    </row>
    <row r="5834" spans="2:2" x14ac:dyDescent="0.3">
      <c r="B5834" s="291"/>
    </row>
    <row r="5835" spans="2:2" x14ac:dyDescent="0.3">
      <c r="B5835" s="291"/>
    </row>
    <row r="5836" spans="2:2" x14ac:dyDescent="0.3">
      <c r="B5836" s="291"/>
    </row>
    <row r="5837" spans="2:2" x14ac:dyDescent="0.3">
      <c r="B5837" s="291"/>
    </row>
    <row r="5838" spans="2:2" x14ac:dyDescent="0.3">
      <c r="B5838" s="291"/>
    </row>
    <row r="5839" spans="2:2" x14ac:dyDescent="0.3">
      <c r="B5839" s="291"/>
    </row>
    <row r="5840" spans="2:2" x14ac:dyDescent="0.3">
      <c r="B5840" s="291"/>
    </row>
    <row r="5841" spans="2:2" x14ac:dyDescent="0.3">
      <c r="B5841" s="291"/>
    </row>
    <row r="5842" spans="2:2" x14ac:dyDescent="0.3">
      <c r="B5842" s="291"/>
    </row>
    <row r="5843" spans="2:2" x14ac:dyDescent="0.3">
      <c r="B5843" s="291"/>
    </row>
    <row r="5844" spans="2:2" x14ac:dyDescent="0.3">
      <c r="B5844" s="291"/>
    </row>
    <row r="5845" spans="2:2" x14ac:dyDescent="0.3">
      <c r="B5845" s="291"/>
    </row>
    <row r="5846" spans="2:2" x14ac:dyDescent="0.3">
      <c r="B5846" s="291"/>
    </row>
    <row r="5847" spans="2:2" x14ac:dyDescent="0.3">
      <c r="B5847" s="291"/>
    </row>
    <row r="5848" spans="2:2" x14ac:dyDescent="0.3">
      <c r="B5848" s="291"/>
    </row>
    <row r="5849" spans="2:2" x14ac:dyDescent="0.3">
      <c r="B5849" s="291"/>
    </row>
    <row r="5850" spans="2:2" x14ac:dyDescent="0.3">
      <c r="B5850" s="291"/>
    </row>
    <row r="5851" spans="2:2" x14ac:dyDescent="0.3">
      <c r="B5851" s="291"/>
    </row>
    <row r="5852" spans="2:2" x14ac:dyDescent="0.3">
      <c r="B5852" s="291"/>
    </row>
    <row r="5853" spans="2:2" x14ac:dyDescent="0.3">
      <c r="B5853" s="291"/>
    </row>
    <row r="5854" spans="2:2" x14ac:dyDescent="0.3">
      <c r="B5854" s="291"/>
    </row>
    <row r="5855" spans="2:2" x14ac:dyDescent="0.3">
      <c r="B5855" s="291"/>
    </row>
    <row r="5856" spans="2:2" x14ac:dyDescent="0.3">
      <c r="B5856" s="291"/>
    </row>
    <row r="5857" spans="2:2" x14ac:dyDescent="0.3">
      <c r="B5857" s="291"/>
    </row>
    <row r="5858" spans="2:2" x14ac:dyDescent="0.3">
      <c r="B5858" s="291"/>
    </row>
    <row r="5859" spans="2:2" x14ac:dyDescent="0.3">
      <c r="B5859" s="291"/>
    </row>
    <row r="5860" spans="2:2" x14ac:dyDescent="0.3">
      <c r="B5860" s="291"/>
    </row>
    <row r="5861" spans="2:2" x14ac:dyDescent="0.3">
      <c r="B5861" s="291"/>
    </row>
    <row r="5862" spans="2:2" x14ac:dyDescent="0.3">
      <c r="B5862" s="291"/>
    </row>
    <row r="5863" spans="2:2" x14ac:dyDescent="0.3">
      <c r="B5863" s="291"/>
    </row>
    <row r="5864" spans="2:2" x14ac:dyDescent="0.3">
      <c r="B5864" s="291"/>
    </row>
    <row r="5865" spans="2:2" x14ac:dyDescent="0.3">
      <c r="B5865" s="291"/>
    </row>
    <row r="5866" spans="2:2" x14ac:dyDescent="0.3">
      <c r="B5866" s="291"/>
    </row>
    <row r="5867" spans="2:2" x14ac:dyDescent="0.3">
      <c r="B5867" s="291"/>
    </row>
    <row r="5868" spans="2:2" x14ac:dyDescent="0.3">
      <c r="B5868" s="291"/>
    </row>
    <row r="5869" spans="2:2" x14ac:dyDescent="0.3">
      <c r="B5869" s="291"/>
    </row>
    <row r="5870" spans="2:2" x14ac:dyDescent="0.3">
      <c r="B5870" s="291"/>
    </row>
    <row r="5871" spans="2:2" x14ac:dyDescent="0.3">
      <c r="B5871" s="291"/>
    </row>
    <row r="5872" spans="2:2" x14ac:dyDescent="0.3">
      <c r="B5872" s="291"/>
    </row>
    <row r="5873" spans="2:2" x14ac:dyDescent="0.3">
      <c r="B5873" s="291"/>
    </row>
    <row r="5874" spans="2:2" x14ac:dyDescent="0.3">
      <c r="B5874" s="291"/>
    </row>
    <row r="5875" spans="2:2" x14ac:dyDescent="0.3">
      <c r="B5875" s="291"/>
    </row>
    <row r="5876" spans="2:2" x14ac:dyDescent="0.3">
      <c r="B5876" s="291"/>
    </row>
    <row r="5877" spans="2:2" x14ac:dyDescent="0.3">
      <c r="B5877" s="291"/>
    </row>
    <row r="5878" spans="2:2" x14ac:dyDescent="0.3">
      <c r="B5878" s="291"/>
    </row>
    <row r="5879" spans="2:2" x14ac:dyDescent="0.3">
      <c r="B5879" s="291"/>
    </row>
    <row r="5880" spans="2:2" x14ac:dyDescent="0.3">
      <c r="B5880" s="291"/>
    </row>
    <row r="5881" spans="2:2" x14ac:dyDescent="0.3">
      <c r="B5881" s="291"/>
    </row>
    <row r="5882" spans="2:2" x14ac:dyDescent="0.3">
      <c r="B5882" s="291"/>
    </row>
    <row r="5883" spans="2:2" x14ac:dyDescent="0.3">
      <c r="B5883" s="291"/>
    </row>
    <row r="5884" spans="2:2" x14ac:dyDescent="0.3">
      <c r="B5884" s="291"/>
    </row>
    <row r="5885" spans="2:2" x14ac:dyDescent="0.3">
      <c r="B5885" s="291"/>
    </row>
    <row r="5886" spans="2:2" x14ac:dyDescent="0.3">
      <c r="B5886" s="291"/>
    </row>
    <row r="5887" spans="2:2" x14ac:dyDescent="0.3">
      <c r="B5887" s="291"/>
    </row>
    <row r="5888" spans="2:2" x14ac:dyDescent="0.3">
      <c r="B5888" s="291"/>
    </row>
    <row r="5889" spans="2:2" x14ac:dyDescent="0.3">
      <c r="B5889" s="291"/>
    </row>
    <row r="5890" spans="2:2" x14ac:dyDescent="0.3">
      <c r="B5890" s="291"/>
    </row>
    <row r="5891" spans="2:2" x14ac:dyDescent="0.3">
      <c r="B5891" s="291"/>
    </row>
    <row r="5892" spans="2:2" x14ac:dyDescent="0.3">
      <c r="B5892" s="291"/>
    </row>
    <row r="5893" spans="2:2" x14ac:dyDescent="0.3">
      <c r="B5893" s="291"/>
    </row>
    <row r="5894" spans="2:2" x14ac:dyDescent="0.3">
      <c r="B5894" s="291"/>
    </row>
    <row r="5895" spans="2:2" x14ac:dyDescent="0.3">
      <c r="B5895" s="291"/>
    </row>
    <row r="5896" spans="2:2" x14ac:dyDescent="0.3">
      <c r="B5896" s="291"/>
    </row>
    <row r="5897" spans="2:2" x14ac:dyDescent="0.3">
      <c r="B5897" s="291"/>
    </row>
    <row r="5898" spans="2:2" x14ac:dyDescent="0.3">
      <c r="B5898" s="291"/>
    </row>
    <row r="5899" spans="2:2" x14ac:dyDescent="0.3">
      <c r="B5899" s="291"/>
    </row>
    <row r="5900" spans="2:2" x14ac:dyDescent="0.3">
      <c r="B5900" s="291"/>
    </row>
    <row r="5901" spans="2:2" x14ac:dyDescent="0.3">
      <c r="B5901" s="291"/>
    </row>
    <row r="5902" spans="2:2" x14ac:dyDescent="0.3">
      <c r="B5902" s="291"/>
    </row>
    <row r="5903" spans="2:2" x14ac:dyDescent="0.3">
      <c r="B5903" s="291"/>
    </row>
    <row r="5904" spans="2:2" x14ac:dyDescent="0.3">
      <c r="B5904" s="291"/>
    </row>
    <row r="5905" spans="2:2" x14ac:dyDescent="0.3">
      <c r="B5905" s="291"/>
    </row>
    <row r="5906" spans="2:2" x14ac:dyDescent="0.3">
      <c r="B5906" s="291"/>
    </row>
    <row r="5907" spans="2:2" x14ac:dyDescent="0.3">
      <c r="B5907" s="291"/>
    </row>
    <row r="5908" spans="2:2" x14ac:dyDescent="0.3">
      <c r="B5908" s="291"/>
    </row>
    <row r="5909" spans="2:2" x14ac:dyDescent="0.3">
      <c r="B5909" s="291"/>
    </row>
    <row r="5910" spans="2:2" x14ac:dyDescent="0.3">
      <c r="B5910" s="291"/>
    </row>
    <row r="5911" spans="2:2" x14ac:dyDescent="0.3">
      <c r="B5911" s="291"/>
    </row>
    <row r="5912" spans="2:2" x14ac:dyDescent="0.3">
      <c r="B5912" s="291"/>
    </row>
    <row r="5913" spans="2:2" x14ac:dyDescent="0.3">
      <c r="B5913" s="291"/>
    </row>
    <row r="5914" spans="2:2" x14ac:dyDescent="0.3">
      <c r="B5914" s="291"/>
    </row>
    <row r="5915" spans="2:2" x14ac:dyDescent="0.3">
      <c r="B5915" s="291"/>
    </row>
    <row r="5916" spans="2:2" x14ac:dyDescent="0.3">
      <c r="B5916" s="291"/>
    </row>
    <row r="5917" spans="2:2" x14ac:dyDescent="0.3">
      <c r="B5917" s="291"/>
    </row>
    <row r="5918" spans="2:2" x14ac:dyDescent="0.3">
      <c r="B5918" s="291"/>
    </row>
    <row r="5919" spans="2:2" x14ac:dyDescent="0.3">
      <c r="B5919" s="291"/>
    </row>
    <row r="5920" spans="2:2" x14ac:dyDescent="0.3">
      <c r="B5920" s="291"/>
    </row>
    <row r="5921" spans="2:2" x14ac:dyDescent="0.3">
      <c r="B5921" s="291"/>
    </row>
    <row r="5922" spans="2:2" x14ac:dyDescent="0.3">
      <c r="B5922" s="291"/>
    </row>
    <row r="5923" spans="2:2" x14ac:dyDescent="0.3">
      <c r="B5923" s="291"/>
    </row>
    <row r="5924" spans="2:2" x14ac:dyDescent="0.3">
      <c r="B5924" s="291"/>
    </row>
    <row r="5925" spans="2:2" x14ac:dyDescent="0.3">
      <c r="B5925" s="291"/>
    </row>
    <row r="5926" spans="2:2" x14ac:dyDescent="0.3">
      <c r="B5926" s="291"/>
    </row>
    <row r="5927" spans="2:2" x14ac:dyDescent="0.3">
      <c r="B5927" s="291"/>
    </row>
    <row r="5928" spans="2:2" x14ac:dyDescent="0.3">
      <c r="B5928" s="291"/>
    </row>
    <row r="5929" spans="2:2" x14ac:dyDescent="0.3">
      <c r="B5929" s="291"/>
    </row>
    <row r="5930" spans="2:2" x14ac:dyDescent="0.3">
      <c r="B5930" s="291"/>
    </row>
    <row r="5931" spans="2:2" x14ac:dyDescent="0.3">
      <c r="B5931" s="291"/>
    </row>
    <row r="5932" spans="2:2" x14ac:dyDescent="0.3">
      <c r="B5932" s="291"/>
    </row>
    <row r="5933" spans="2:2" x14ac:dyDescent="0.3">
      <c r="B5933" s="291"/>
    </row>
    <row r="5934" spans="2:2" x14ac:dyDescent="0.3">
      <c r="B5934" s="291"/>
    </row>
    <row r="5935" spans="2:2" x14ac:dyDescent="0.3">
      <c r="B5935" s="291"/>
    </row>
    <row r="5936" spans="2:2" x14ac:dyDescent="0.3">
      <c r="B5936" s="291"/>
    </row>
    <row r="5937" spans="2:2" x14ac:dyDescent="0.3">
      <c r="B5937" s="291"/>
    </row>
    <row r="5938" spans="2:2" x14ac:dyDescent="0.3">
      <c r="B5938" s="291"/>
    </row>
    <row r="5939" spans="2:2" x14ac:dyDescent="0.3">
      <c r="B5939" s="291"/>
    </row>
    <row r="5940" spans="2:2" x14ac:dyDescent="0.3">
      <c r="B5940" s="291"/>
    </row>
    <row r="5941" spans="2:2" x14ac:dyDescent="0.3">
      <c r="B5941" s="291"/>
    </row>
    <row r="5942" spans="2:2" x14ac:dyDescent="0.3">
      <c r="B5942" s="291"/>
    </row>
    <row r="5943" spans="2:2" x14ac:dyDescent="0.3">
      <c r="B5943" s="291"/>
    </row>
    <row r="5944" spans="2:2" x14ac:dyDescent="0.3">
      <c r="B5944" s="291"/>
    </row>
    <row r="5945" spans="2:2" x14ac:dyDescent="0.3">
      <c r="B5945" s="291"/>
    </row>
    <row r="5946" spans="2:2" x14ac:dyDescent="0.3">
      <c r="B5946" s="291"/>
    </row>
    <row r="5947" spans="2:2" x14ac:dyDescent="0.3">
      <c r="B5947" s="291"/>
    </row>
    <row r="5948" spans="2:2" x14ac:dyDescent="0.3">
      <c r="B5948" s="291"/>
    </row>
    <row r="5949" spans="2:2" x14ac:dyDescent="0.3">
      <c r="B5949" s="291"/>
    </row>
    <row r="5950" spans="2:2" x14ac:dyDescent="0.3">
      <c r="B5950" s="291"/>
    </row>
    <row r="5951" spans="2:2" x14ac:dyDescent="0.3">
      <c r="B5951" s="291"/>
    </row>
    <row r="5952" spans="2:2" x14ac:dyDescent="0.3">
      <c r="B5952" s="291"/>
    </row>
    <row r="5953" spans="2:2" x14ac:dyDescent="0.3">
      <c r="B5953" s="291"/>
    </row>
    <row r="5954" spans="2:2" x14ac:dyDescent="0.3">
      <c r="B5954" s="291"/>
    </row>
    <row r="5955" spans="2:2" x14ac:dyDescent="0.3">
      <c r="B5955" s="291"/>
    </row>
    <row r="5956" spans="2:2" x14ac:dyDescent="0.3">
      <c r="B5956" s="291"/>
    </row>
    <row r="5957" spans="2:2" x14ac:dyDescent="0.3">
      <c r="B5957" s="291"/>
    </row>
    <row r="5958" spans="2:2" x14ac:dyDescent="0.3">
      <c r="B5958" s="291"/>
    </row>
    <row r="5959" spans="2:2" x14ac:dyDescent="0.3">
      <c r="B5959" s="291"/>
    </row>
    <row r="5960" spans="2:2" x14ac:dyDescent="0.3">
      <c r="B5960" s="291"/>
    </row>
    <row r="5961" spans="2:2" x14ac:dyDescent="0.3">
      <c r="B5961" s="291"/>
    </row>
    <row r="5962" spans="2:2" x14ac:dyDescent="0.3">
      <c r="B5962" s="291"/>
    </row>
    <row r="5963" spans="2:2" x14ac:dyDescent="0.3">
      <c r="B5963" s="291"/>
    </row>
    <row r="5964" spans="2:2" x14ac:dyDescent="0.3">
      <c r="B5964" s="291"/>
    </row>
    <row r="5965" spans="2:2" x14ac:dyDescent="0.3">
      <c r="B5965" s="291"/>
    </row>
    <row r="5966" spans="2:2" x14ac:dyDescent="0.3">
      <c r="B5966" s="291"/>
    </row>
    <row r="5967" spans="2:2" x14ac:dyDescent="0.3">
      <c r="B5967" s="291"/>
    </row>
    <row r="5968" spans="2:2" x14ac:dyDescent="0.3">
      <c r="B5968" s="291"/>
    </row>
    <row r="5969" spans="2:2" x14ac:dyDescent="0.3">
      <c r="B5969" s="291"/>
    </row>
    <row r="5970" spans="2:2" x14ac:dyDescent="0.3">
      <c r="B5970" s="291"/>
    </row>
    <row r="5971" spans="2:2" x14ac:dyDescent="0.3">
      <c r="B5971" s="291"/>
    </row>
    <row r="5972" spans="2:2" x14ac:dyDescent="0.3">
      <c r="B5972" s="291"/>
    </row>
    <row r="5973" spans="2:2" x14ac:dyDescent="0.3">
      <c r="B5973" s="291"/>
    </row>
    <row r="5974" spans="2:2" x14ac:dyDescent="0.3">
      <c r="B5974" s="291"/>
    </row>
    <row r="5975" spans="2:2" x14ac:dyDescent="0.3">
      <c r="B5975" s="291"/>
    </row>
    <row r="5976" spans="2:2" x14ac:dyDescent="0.3">
      <c r="B5976" s="291"/>
    </row>
    <row r="5977" spans="2:2" x14ac:dyDescent="0.3">
      <c r="B5977" s="291"/>
    </row>
    <row r="5978" spans="2:2" x14ac:dyDescent="0.3">
      <c r="B5978" s="291"/>
    </row>
    <row r="5979" spans="2:2" x14ac:dyDescent="0.3">
      <c r="B5979" s="291"/>
    </row>
    <row r="5980" spans="2:2" x14ac:dyDescent="0.3">
      <c r="B5980" s="291"/>
    </row>
    <row r="5981" spans="2:2" x14ac:dyDescent="0.3">
      <c r="B5981" s="291"/>
    </row>
    <row r="5982" spans="2:2" x14ac:dyDescent="0.3">
      <c r="B5982" s="291"/>
    </row>
    <row r="5983" spans="2:2" x14ac:dyDescent="0.3">
      <c r="B5983" s="291"/>
    </row>
    <row r="5984" spans="2:2" x14ac:dyDescent="0.3">
      <c r="B5984" s="291"/>
    </row>
    <row r="5985" spans="2:2" x14ac:dyDescent="0.3">
      <c r="B5985" s="291"/>
    </row>
    <row r="5986" spans="2:2" x14ac:dyDescent="0.3">
      <c r="B5986" s="291"/>
    </row>
    <row r="5987" spans="2:2" x14ac:dyDescent="0.3">
      <c r="B5987" s="291"/>
    </row>
    <row r="5988" spans="2:2" x14ac:dyDescent="0.3">
      <c r="B5988" s="291"/>
    </row>
    <row r="5989" spans="2:2" x14ac:dyDescent="0.3">
      <c r="B5989" s="291"/>
    </row>
    <row r="5990" spans="2:2" x14ac:dyDescent="0.3">
      <c r="B5990" s="291"/>
    </row>
    <row r="5991" spans="2:2" x14ac:dyDescent="0.3">
      <c r="B5991" s="291"/>
    </row>
    <row r="5992" spans="2:2" x14ac:dyDescent="0.3">
      <c r="B5992" s="291"/>
    </row>
    <row r="5993" spans="2:2" x14ac:dyDescent="0.3">
      <c r="B5993" s="291"/>
    </row>
    <row r="5994" spans="2:2" x14ac:dyDescent="0.3">
      <c r="B5994" s="291"/>
    </row>
    <row r="5995" spans="2:2" x14ac:dyDescent="0.3">
      <c r="B5995" s="291"/>
    </row>
    <row r="5996" spans="2:2" x14ac:dyDescent="0.3">
      <c r="B5996" s="291"/>
    </row>
    <row r="5997" spans="2:2" x14ac:dyDescent="0.3">
      <c r="B5997" s="291"/>
    </row>
    <row r="5998" spans="2:2" x14ac:dyDescent="0.3">
      <c r="B5998" s="291"/>
    </row>
    <row r="5999" spans="2:2" x14ac:dyDescent="0.3">
      <c r="B5999" s="291"/>
    </row>
    <row r="6000" spans="2:2" x14ac:dyDescent="0.3">
      <c r="B6000" s="291"/>
    </row>
    <row r="6001" spans="2:2" x14ac:dyDescent="0.3">
      <c r="B6001" s="291"/>
    </row>
    <row r="6002" spans="2:2" x14ac:dyDescent="0.3">
      <c r="B6002" s="291"/>
    </row>
    <row r="6003" spans="2:2" x14ac:dyDescent="0.3">
      <c r="B6003" s="291"/>
    </row>
    <row r="6004" spans="2:2" x14ac:dyDescent="0.3">
      <c r="B6004" s="291"/>
    </row>
    <row r="6005" spans="2:2" x14ac:dyDescent="0.3">
      <c r="B6005" s="291"/>
    </row>
    <row r="6006" spans="2:2" x14ac:dyDescent="0.3">
      <c r="B6006" s="291"/>
    </row>
    <row r="6007" spans="2:2" x14ac:dyDescent="0.3">
      <c r="B6007" s="291"/>
    </row>
    <row r="6008" spans="2:2" x14ac:dyDescent="0.3">
      <c r="B6008" s="291"/>
    </row>
    <row r="6009" spans="2:2" x14ac:dyDescent="0.3">
      <c r="B6009" s="291"/>
    </row>
    <row r="6010" spans="2:2" x14ac:dyDescent="0.3">
      <c r="B6010" s="291"/>
    </row>
    <row r="6011" spans="2:2" x14ac:dyDescent="0.3">
      <c r="B6011" s="291"/>
    </row>
    <row r="6012" spans="2:2" x14ac:dyDescent="0.3">
      <c r="B6012" s="291"/>
    </row>
    <row r="6013" spans="2:2" x14ac:dyDescent="0.3">
      <c r="B6013" s="291"/>
    </row>
    <row r="6014" spans="2:2" x14ac:dyDescent="0.3">
      <c r="B6014" s="291"/>
    </row>
    <row r="6015" spans="2:2" x14ac:dyDescent="0.3">
      <c r="B6015" s="291"/>
    </row>
    <row r="6016" spans="2:2" x14ac:dyDescent="0.3">
      <c r="B6016" s="291"/>
    </row>
    <row r="6017" spans="2:2" x14ac:dyDescent="0.3">
      <c r="B6017" s="291"/>
    </row>
    <row r="6018" spans="2:2" x14ac:dyDescent="0.3">
      <c r="B6018" s="291"/>
    </row>
    <row r="6019" spans="2:2" x14ac:dyDescent="0.3">
      <c r="B6019" s="291"/>
    </row>
    <row r="6020" spans="2:2" x14ac:dyDescent="0.3">
      <c r="B6020" s="291"/>
    </row>
    <row r="6021" spans="2:2" x14ac:dyDescent="0.3">
      <c r="B6021" s="291"/>
    </row>
    <row r="6022" spans="2:2" x14ac:dyDescent="0.3">
      <c r="B6022" s="291"/>
    </row>
    <row r="6023" spans="2:2" x14ac:dyDescent="0.3">
      <c r="B6023" s="291"/>
    </row>
    <row r="6024" spans="2:2" x14ac:dyDescent="0.3">
      <c r="B6024" s="291"/>
    </row>
    <row r="6025" spans="2:2" x14ac:dyDescent="0.3">
      <c r="B6025" s="291"/>
    </row>
    <row r="6026" spans="2:2" x14ac:dyDescent="0.3">
      <c r="B6026" s="291"/>
    </row>
    <row r="6027" spans="2:2" x14ac:dyDescent="0.3">
      <c r="B6027" s="291"/>
    </row>
    <row r="6028" spans="2:2" x14ac:dyDescent="0.3">
      <c r="B6028" s="291"/>
    </row>
    <row r="6029" spans="2:2" x14ac:dyDescent="0.3">
      <c r="B6029" s="291"/>
    </row>
    <row r="6030" spans="2:2" x14ac:dyDescent="0.3">
      <c r="B6030" s="291"/>
    </row>
    <row r="6031" spans="2:2" x14ac:dyDescent="0.3">
      <c r="B6031" s="291"/>
    </row>
    <row r="6032" spans="2:2" x14ac:dyDescent="0.3">
      <c r="B6032" s="291"/>
    </row>
    <row r="6033" spans="2:2" x14ac:dyDescent="0.3">
      <c r="B6033" s="291"/>
    </row>
    <row r="6034" spans="2:2" x14ac:dyDescent="0.3">
      <c r="B6034" s="291"/>
    </row>
    <row r="6035" spans="2:2" x14ac:dyDescent="0.3">
      <c r="B6035" s="291"/>
    </row>
    <row r="6036" spans="2:2" x14ac:dyDescent="0.3">
      <c r="B6036" s="291"/>
    </row>
    <row r="6037" spans="2:2" x14ac:dyDescent="0.3">
      <c r="B6037" s="291"/>
    </row>
    <row r="6038" spans="2:2" x14ac:dyDescent="0.3">
      <c r="B6038" s="291"/>
    </row>
    <row r="6039" spans="2:2" x14ac:dyDescent="0.3">
      <c r="B6039" s="291"/>
    </row>
    <row r="6040" spans="2:2" x14ac:dyDescent="0.3">
      <c r="B6040" s="291"/>
    </row>
    <row r="6041" spans="2:2" x14ac:dyDescent="0.3">
      <c r="B6041" s="291"/>
    </row>
    <row r="6042" spans="2:2" x14ac:dyDescent="0.3">
      <c r="B6042" s="291"/>
    </row>
    <row r="6043" spans="2:2" x14ac:dyDescent="0.3">
      <c r="B6043" s="291"/>
    </row>
    <row r="6044" spans="2:2" x14ac:dyDescent="0.3">
      <c r="B6044" s="291"/>
    </row>
    <row r="6045" spans="2:2" x14ac:dyDescent="0.3">
      <c r="B6045" s="291"/>
    </row>
    <row r="6046" spans="2:2" x14ac:dyDescent="0.3">
      <c r="B6046" s="291"/>
    </row>
    <row r="6047" spans="2:2" x14ac:dyDescent="0.3">
      <c r="B6047" s="291"/>
    </row>
    <row r="6048" spans="2:2" x14ac:dyDescent="0.3">
      <c r="B6048" s="291"/>
    </row>
    <row r="6049" spans="2:2" x14ac:dyDescent="0.3">
      <c r="B6049" s="291"/>
    </row>
    <row r="6050" spans="2:2" x14ac:dyDescent="0.3">
      <c r="B6050" s="291"/>
    </row>
    <row r="6051" spans="2:2" x14ac:dyDescent="0.3">
      <c r="B6051" s="291"/>
    </row>
    <row r="6052" spans="2:2" x14ac:dyDescent="0.3">
      <c r="B6052" s="291"/>
    </row>
    <row r="6053" spans="2:2" x14ac:dyDescent="0.3">
      <c r="B6053" s="291"/>
    </row>
    <row r="6054" spans="2:2" x14ac:dyDescent="0.3">
      <c r="B6054" s="291"/>
    </row>
    <row r="6055" spans="2:2" x14ac:dyDescent="0.3">
      <c r="B6055" s="291"/>
    </row>
    <row r="6056" spans="2:2" x14ac:dyDescent="0.3">
      <c r="B6056" s="291"/>
    </row>
    <row r="6057" spans="2:2" x14ac:dyDescent="0.3">
      <c r="B6057" s="291"/>
    </row>
    <row r="6058" spans="2:2" x14ac:dyDescent="0.3">
      <c r="B6058" s="291"/>
    </row>
    <row r="6059" spans="2:2" x14ac:dyDescent="0.3">
      <c r="B6059" s="291"/>
    </row>
    <row r="6060" spans="2:2" x14ac:dyDescent="0.3">
      <c r="B6060" s="291"/>
    </row>
    <row r="6061" spans="2:2" x14ac:dyDescent="0.3">
      <c r="B6061" s="291"/>
    </row>
    <row r="6062" spans="2:2" x14ac:dyDescent="0.3">
      <c r="B6062" s="291"/>
    </row>
    <row r="6063" spans="2:2" x14ac:dyDescent="0.3">
      <c r="B6063" s="291"/>
    </row>
    <row r="6064" spans="2:2" x14ac:dyDescent="0.3">
      <c r="B6064" s="291"/>
    </row>
    <row r="6065" spans="2:2" x14ac:dyDescent="0.3">
      <c r="B6065" s="291"/>
    </row>
    <row r="6066" spans="2:2" x14ac:dyDescent="0.3">
      <c r="B6066" s="291"/>
    </row>
    <row r="6067" spans="2:2" x14ac:dyDescent="0.3">
      <c r="B6067" s="291"/>
    </row>
    <row r="6068" spans="2:2" x14ac:dyDescent="0.3">
      <c r="B6068" s="291"/>
    </row>
    <row r="6069" spans="2:2" x14ac:dyDescent="0.3">
      <c r="B6069" s="291"/>
    </row>
    <row r="6070" spans="2:2" x14ac:dyDescent="0.3">
      <c r="B6070" s="291"/>
    </row>
    <row r="6071" spans="2:2" x14ac:dyDescent="0.3">
      <c r="B6071" s="291"/>
    </row>
    <row r="6072" spans="2:2" x14ac:dyDescent="0.3">
      <c r="B6072" s="291"/>
    </row>
    <row r="6073" spans="2:2" x14ac:dyDescent="0.3">
      <c r="B6073" s="291"/>
    </row>
    <row r="6074" spans="2:2" x14ac:dyDescent="0.3">
      <c r="B6074" s="291"/>
    </row>
    <row r="6075" spans="2:2" x14ac:dyDescent="0.3">
      <c r="B6075" s="291"/>
    </row>
    <row r="6076" spans="2:2" x14ac:dyDescent="0.3">
      <c r="B6076" s="291"/>
    </row>
    <row r="6077" spans="2:2" x14ac:dyDescent="0.3">
      <c r="B6077" s="291"/>
    </row>
    <row r="6078" spans="2:2" x14ac:dyDescent="0.3">
      <c r="B6078" s="291"/>
    </row>
    <row r="6079" spans="2:2" x14ac:dyDescent="0.3">
      <c r="B6079" s="291"/>
    </row>
    <row r="6080" spans="2:2" x14ac:dyDescent="0.3">
      <c r="B6080" s="291"/>
    </row>
    <row r="6081" spans="2:2" x14ac:dyDescent="0.3">
      <c r="B6081" s="291"/>
    </row>
    <row r="6082" spans="2:2" x14ac:dyDescent="0.3">
      <c r="B6082" s="291"/>
    </row>
    <row r="6083" spans="2:2" x14ac:dyDescent="0.3">
      <c r="B6083" s="291"/>
    </row>
    <row r="6084" spans="2:2" x14ac:dyDescent="0.3">
      <c r="B6084" s="291"/>
    </row>
    <row r="6085" spans="2:2" x14ac:dyDescent="0.3">
      <c r="B6085" s="291"/>
    </row>
    <row r="6086" spans="2:2" x14ac:dyDescent="0.3">
      <c r="B6086" s="291"/>
    </row>
    <row r="6087" spans="2:2" x14ac:dyDescent="0.3">
      <c r="B6087" s="291"/>
    </row>
    <row r="6088" spans="2:2" x14ac:dyDescent="0.3">
      <c r="B6088" s="291"/>
    </row>
    <row r="6089" spans="2:2" x14ac:dyDescent="0.3">
      <c r="B6089" s="291"/>
    </row>
    <row r="6090" spans="2:2" x14ac:dyDescent="0.3">
      <c r="B6090" s="291"/>
    </row>
    <row r="6091" spans="2:2" x14ac:dyDescent="0.3">
      <c r="B6091" s="291"/>
    </row>
    <row r="6092" spans="2:2" x14ac:dyDescent="0.3">
      <c r="B6092" s="291"/>
    </row>
    <row r="6093" spans="2:2" x14ac:dyDescent="0.3">
      <c r="B6093" s="291"/>
    </row>
    <row r="6094" spans="2:2" x14ac:dyDescent="0.3">
      <c r="B6094" s="291"/>
    </row>
    <row r="6095" spans="2:2" x14ac:dyDescent="0.3">
      <c r="B6095" s="291"/>
    </row>
    <row r="6096" spans="2:2" x14ac:dyDescent="0.3">
      <c r="B6096" s="291"/>
    </row>
    <row r="6097" spans="2:2" x14ac:dyDescent="0.3">
      <c r="B6097" s="291"/>
    </row>
    <row r="6098" spans="2:2" x14ac:dyDescent="0.3">
      <c r="B6098" s="291"/>
    </row>
    <row r="6099" spans="2:2" x14ac:dyDescent="0.3">
      <c r="B6099" s="291"/>
    </row>
    <row r="6100" spans="2:2" x14ac:dyDescent="0.3">
      <c r="B6100" s="291"/>
    </row>
    <row r="6101" spans="2:2" x14ac:dyDescent="0.3">
      <c r="B6101" s="291"/>
    </row>
    <row r="6102" spans="2:2" x14ac:dyDescent="0.3">
      <c r="B6102" s="291"/>
    </row>
    <row r="6103" spans="2:2" x14ac:dyDescent="0.3">
      <c r="B6103" s="291"/>
    </row>
    <row r="6104" spans="2:2" x14ac:dyDescent="0.3">
      <c r="B6104" s="291"/>
    </row>
    <row r="6105" spans="2:2" x14ac:dyDescent="0.3">
      <c r="B6105" s="291"/>
    </row>
    <row r="6106" spans="2:2" x14ac:dyDescent="0.3">
      <c r="B6106" s="291"/>
    </row>
    <row r="6107" spans="2:2" x14ac:dyDescent="0.3">
      <c r="B6107" s="291"/>
    </row>
    <row r="6108" spans="2:2" x14ac:dyDescent="0.3">
      <c r="B6108" s="291"/>
    </row>
    <row r="6109" spans="2:2" x14ac:dyDescent="0.3">
      <c r="B6109" s="291"/>
    </row>
    <row r="6110" spans="2:2" x14ac:dyDescent="0.3">
      <c r="B6110" s="291"/>
    </row>
    <row r="6111" spans="2:2" x14ac:dyDescent="0.3">
      <c r="B6111" s="291"/>
    </row>
    <row r="6112" spans="2:2" x14ac:dyDescent="0.3">
      <c r="B6112" s="291"/>
    </row>
    <row r="6113" spans="2:2" x14ac:dyDescent="0.3">
      <c r="B6113" s="291"/>
    </row>
    <row r="6114" spans="2:2" x14ac:dyDescent="0.3">
      <c r="B6114" s="291"/>
    </row>
    <row r="6115" spans="2:2" x14ac:dyDescent="0.3">
      <c r="B6115" s="291"/>
    </row>
    <row r="6116" spans="2:2" x14ac:dyDescent="0.3">
      <c r="B6116" s="291"/>
    </row>
    <row r="6117" spans="2:2" x14ac:dyDescent="0.3">
      <c r="B6117" s="291"/>
    </row>
    <row r="6118" spans="2:2" x14ac:dyDescent="0.3">
      <c r="B6118" s="291"/>
    </row>
    <row r="6119" spans="2:2" x14ac:dyDescent="0.3">
      <c r="B6119" s="291"/>
    </row>
    <row r="6120" spans="2:2" x14ac:dyDescent="0.3">
      <c r="B6120" s="291"/>
    </row>
    <row r="6121" spans="2:2" x14ac:dyDescent="0.3">
      <c r="B6121" s="291"/>
    </row>
    <row r="6122" spans="2:2" x14ac:dyDescent="0.3">
      <c r="B6122" s="291"/>
    </row>
    <row r="6123" spans="2:2" x14ac:dyDescent="0.3">
      <c r="B6123" s="291"/>
    </row>
    <row r="6124" spans="2:2" x14ac:dyDescent="0.3">
      <c r="B6124" s="291"/>
    </row>
    <row r="6125" spans="2:2" x14ac:dyDescent="0.3">
      <c r="B6125" s="291"/>
    </row>
    <row r="6126" spans="2:2" x14ac:dyDescent="0.3">
      <c r="B6126" s="291"/>
    </row>
    <row r="6127" spans="2:2" x14ac:dyDescent="0.3">
      <c r="B6127" s="291"/>
    </row>
    <row r="6128" spans="2:2" x14ac:dyDescent="0.3">
      <c r="B6128" s="291"/>
    </row>
    <row r="6129" spans="2:2" x14ac:dyDescent="0.3">
      <c r="B6129" s="291"/>
    </row>
    <row r="6130" spans="2:2" x14ac:dyDescent="0.3">
      <c r="B6130" s="291"/>
    </row>
    <row r="6131" spans="2:2" x14ac:dyDescent="0.3">
      <c r="B6131" s="291"/>
    </row>
    <row r="6132" spans="2:2" x14ac:dyDescent="0.3">
      <c r="B6132" s="291"/>
    </row>
    <row r="6133" spans="2:2" x14ac:dyDescent="0.3">
      <c r="B6133" s="291"/>
    </row>
    <row r="6134" spans="2:2" x14ac:dyDescent="0.3">
      <c r="B6134" s="291"/>
    </row>
    <row r="6135" spans="2:2" x14ac:dyDescent="0.3">
      <c r="B6135" s="291"/>
    </row>
    <row r="6136" spans="2:2" x14ac:dyDescent="0.3">
      <c r="B6136" s="291"/>
    </row>
    <row r="6137" spans="2:2" x14ac:dyDescent="0.3">
      <c r="B6137" s="291"/>
    </row>
    <row r="6138" spans="2:2" x14ac:dyDescent="0.3">
      <c r="B6138" s="291"/>
    </row>
    <row r="6139" spans="2:2" x14ac:dyDescent="0.3">
      <c r="B6139" s="291"/>
    </row>
    <row r="6140" spans="2:2" x14ac:dyDescent="0.3">
      <c r="B6140" s="291"/>
    </row>
    <row r="6141" spans="2:2" x14ac:dyDescent="0.3">
      <c r="B6141" s="291"/>
    </row>
    <row r="6142" spans="2:2" x14ac:dyDescent="0.3">
      <c r="B6142" s="291"/>
    </row>
    <row r="6143" spans="2:2" x14ac:dyDescent="0.3">
      <c r="B6143" s="291"/>
    </row>
    <row r="6144" spans="2:2" x14ac:dyDescent="0.3">
      <c r="B6144" s="291"/>
    </row>
    <row r="6145" spans="2:2" x14ac:dyDescent="0.3">
      <c r="B6145" s="291"/>
    </row>
    <row r="6146" spans="2:2" x14ac:dyDescent="0.3">
      <c r="B6146" s="291"/>
    </row>
    <row r="6147" spans="2:2" x14ac:dyDescent="0.3">
      <c r="B6147" s="291"/>
    </row>
    <row r="6148" spans="2:2" x14ac:dyDescent="0.3">
      <c r="B6148" s="291"/>
    </row>
    <row r="6149" spans="2:2" x14ac:dyDescent="0.3">
      <c r="B6149" s="291"/>
    </row>
    <row r="6150" spans="2:2" x14ac:dyDescent="0.3">
      <c r="B6150" s="291"/>
    </row>
    <row r="6151" spans="2:2" x14ac:dyDescent="0.3">
      <c r="B6151" s="291"/>
    </row>
    <row r="6152" spans="2:2" x14ac:dyDescent="0.3">
      <c r="B6152" s="291"/>
    </row>
    <row r="6153" spans="2:2" x14ac:dyDescent="0.3">
      <c r="B6153" s="291"/>
    </row>
    <row r="6154" spans="2:2" x14ac:dyDescent="0.3">
      <c r="B6154" s="291"/>
    </row>
    <row r="6155" spans="2:2" x14ac:dyDescent="0.3">
      <c r="B6155" s="291"/>
    </row>
    <row r="6156" spans="2:2" x14ac:dyDescent="0.3">
      <c r="B6156" s="291"/>
    </row>
    <row r="6157" spans="2:2" x14ac:dyDescent="0.3">
      <c r="B6157" s="291"/>
    </row>
    <row r="6158" spans="2:2" x14ac:dyDescent="0.3">
      <c r="B6158" s="291"/>
    </row>
    <row r="6159" spans="2:2" x14ac:dyDescent="0.3">
      <c r="B6159" s="291"/>
    </row>
    <row r="6160" spans="2:2" x14ac:dyDescent="0.3">
      <c r="B6160" s="291"/>
    </row>
    <row r="6161" spans="2:2" x14ac:dyDescent="0.3">
      <c r="B6161" s="291"/>
    </row>
    <row r="6162" spans="2:2" x14ac:dyDescent="0.3">
      <c r="B6162" s="291"/>
    </row>
    <row r="6163" spans="2:2" x14ac:dyDescent="0.3">
      <c r="B6163" s="291"/>
    </row>
    <row r="6164" spans="2:2" x14ac:dyDescent="0.3">
      <c r="B6164" s="291"/>
    </row>
    <row r="6165" spans="2:2" x14ac:dyDescent="0.3">
      <c r="B6165" s="291"/>
    </row>
    <row r="6166" spans="2:2" x14ac:dyDescent="0.3">
      <c r="B6166" s="291"/>
    </row>
    <row r="6167" spans="2:2" x14ac:dyDescent="0.3">
      <c r="B6167" s="291"/>
    </row>
    <row r="6168" spans="2:2" x14ac:dyDescent="0.3">
      <c r="B6168" s="291"/>
    </row>
    <row r="6169" spans="2:2" x14ac:dyDescent="0.3">
      <c r="B6169" s="291"/>
    </row>
    <row r="6170" spans="2:2" x14ac:dyDescent="0.3">
      <c r="B6170" s="291"/>
    </row>
    <row r="6171" spans="2:2" x14ac:dyDescent="0.3">
      <c r="B6171" s="291"/>
    </row>
    <row r="6172" spans="2:2" x14ac:dyDescent="0.3">
      <c r="B6172" s="291"/>
    </row>
    <row r="6173" spans="2:2" x14ac:dyDescent="0.3">
      <c r="B6173" s="291"/>
    </row>
    <row r="6174" spans="2:2" x14ac:dyDescent="0.3">
      <c r="B6174" s="291"/>
    </row>
    <row r="6175" spans="2:2" x14ac:dyDescent="0.3">
      <c r="B6175" s="291"/>
    </row>
    <row r="6176" spans="2:2" x14ac:dyDescent="0.3">
      <c r="B6176" s="291"/>
    </row>
  </sheetData>
  <sheetProtection algorithmName="SHA-512" hashValue="fk3BAJzdpqt+8mzNTIlLauy2lCxxVLnZb4UM46wZrfw3Scv9gVyNjlTQHahFCpEBmii+jfV+m4y85lAWCm7baw==" saltValue="oatNcWkON4OjM61ymoNQtA==" spinCount="100000" sheet="1" objects="1" scenarios="1" selectLockedCells="1"/>
  <mergeCells count="6">
    <mergeCell ref="C48:E48"/>
    <mergeCell ref="C58:E58"/>
    <mergeCell ref="C7:C8"/>
    <mergeCell ref="C10:C13"/>
    <mergeCell ref="C16:C19"/>
    <mergeCell ref="C22:C25"/>
  </mergeCells>
  <hyperlinks>
    <hyperlink ref="B13" r:id="rId1" xr:uid="{490C2D7A-225A-4FAC-9E4F-D19E34155478}"/>
    <hyperlink ref="B19" r:id="rId2" xr:uid="{0B03483F-6306-4B80-9A4D-7C0ACA4AA4B8}"/>
  </hyperlinks>
  <pageMargins left="0.51181102362204722" right="0.31496062992125984" top="0.74803149606299213" bottom="0.94488188976377963" header="0.31496062992125984" footer="0.31496062992125984"/>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DF959-86D6-41B3-9D8B-9937DB7536EC}">
  <dimension ref="A1:R31"/>
  <sheetViews>
    <sheetView zoomScale="90" zoomScaleNormal="90" workbookViewId="0">
      <selection activeCell="B9" sqref="A9:B14"/>
    </sheetView>
  </sheetViews>
  <sheetFormatPr defaultRowHeight="14" x14ac:dyDescent="0.3"/>
  <cols>
    <col min="1" max="1" width="29.5" customWidth="1"/>
    <col min="4" max="4" width="7.08203125" style="3" customWidth="1"/>
    <col min="5" max="5" width="9" style="3"/>
    <col min="6" max="6" width="6.08203125" style="3" customWidth="1"/>
    <col min="7" max="7" width="9.5" style="3" bestFit="1" customWidth="1"/>
    <col min="8" max="8" width="8.33203125" style="3" bestFit="1" customWidth="1"/>
    <col min="9" max="10" width="9" style="3"/>
    <col min="11" max="11" width="9.83203125" style="3" customWidth="1"/>
    <col min="12" max="14" width="8.58203125" style="3" customWidth="1"/>
    <col min="15" max="15" width="0" style="3" hidden="1" customWidth="1"/>
    <col min="16" max="18" width="9" style="3"/>
  </cols>
  <sheetData>
    <row r="1" spans="1:16" ht="18.5" x14ac:dyDescent="0.45">
      <c r="A1" s="428" t="s">
        <v>368</v>
      </c>
    </row>
    <row r="2" spans="1:16" x14ac:dyDescent="0.3">
      <c r="A2" s="158" t="s">
        <v>369</v>
      </c>
      <c r="C2" s="429">
        <v>8000</v>
      </c>
    </row>
    <row r="4" spans="1:16" x14ac:dyDescent="0.3">
      <c r="A4" t="s">
        <v>370</v>
      </c>
    </row>
    <row r="5" spans="1:16" x14ac:dyDescent="0.3">
      <c r="A5" s="737" t="s">
        <v>371</v>
      </c>
      <c r="B5" s="738"/>
      <c r="C5" s="430">
        <f>C2-C6</f>
        <v>5600</v>
      </c>
    </row>
    <row r="6" spans="1:16" x14ac:dyDescent="0.3">
      <c r="A6" s="158" t="s">
        <v>372</v>
      </c>
      <c r="B6" s="431">
        <v>0.3</v>
      </c>
      <c r="C6" s="430">
        <f>C2*B6</f>
        <v>2400</v>
      </c>
    </row>
    <row r="7" spans="1:16" x14ac:dyDescent="0.3">
      <c r="A7" s="737" t="s">
        <v>373</v>
      </c>
      <c r="B7" s="738"/>
      <c r="C7" s="429">
        <v>650</v>
      </c>
    </row>
    <row r="8" spans="1:16" x14ac:dyDescent="0.3">
      <c r="A8" s="737" t="s">
        <v>374</v>
      </c>
      <c r="B8" s="738"/>
      <c r="C8" s="429">
        <v>3760</v>
      </c>
    </row>
    <row r="9" spans="1:16" ht="21" customHeight="1" x14ac:dyDescent="0.3"/>
    <row r="10" spans="1:16" x14ac:dyDescent="0.3">
      <c r="A10" s="737" t="s">
        <v>375</v>
      </c>
      <c r="B10" s="738"/>
      <c r="C10" s="429">
        <v>6800</v>
      </c>
    </row>
    <row r="11" spans="1:16" x14ac:dyDescent="0.3">
      <c r="A11" s="737" t="s">
        <v>376</v>
      </c>
      <c r="B11" s="738"/>
      <c r="C11" s="429">
        <v>7700</v>
      </c>
    </row>
    <row r="12" spans="1:16" x14ac:dyDescent="0.3">
      <c r="A12" s="737" t="s">
        <v>377</v>
      </c>
      <c r="B12" s="738"/>
      <c r="C12" s="429">
        <v>1310</v>
      </c>
      <c r="D12" s="432" t="s">
        <v>378</v>
      </c>
      <c r="G12" s="433" t="s">
        <v>379</v>
      </c>
      <c r="H12" s="432" t="s">
        <v>380</v>
      </c>
      <c r="L12" s="433">
        <v>1</v>
      </c>
      <c r="M12" s="433">
        <v>2</v>
      </c>
      <c r="N12" s="433">
        <v>3</v>
      </c>
    </row>
    <row r="13" spans="1:16" ht="14.5" x14ac:dyDescent="0.35">
      <c r="D13" s="3" t="s">
        <v>381</v>
      </c>
      <c r="E13" s="434">
        <f>C5</f>
        <v>5600</v>
      </c>
      <c r="H13" s="434">
        <f>C6</f>
        <v>2400</v>
      </c>
      <c r="P13" s="292"/>
    </row>
    <row r="14" spans="1:16" x14ac:dyDescent="0.3">
      <c r="A14" s="737" t="s">
        <v>382</v>
      </c>
      <c r="B14" s="738"/>
      <c r="C14" s="429">
        <v>12000</v>
      </c>
      <c r="E14" s="432" t="s">
        <v>383</v>
      </c>
      <c r="G14" s="435">
        <f>C10*C12/C11</f>
        <v>1156.8831168831168</v>
      </c>
    </row>
    <row r="15" spans="1:16" x14ac:dyDescent="0.3">
      <c r="A15" s="737" t="s">
        <v>384</v>
      </c>
      <c r="B15" s="738"/>
      <c r="C15" s="429">
        <v>13620</v>
      </c>
      <c r="E15" s="435">
        <f>G14*C7/C8</f>
        <v>199.99309201436861</v>
      </c>
      <c r="H15" s="435">
        <f>G14*(C8-C7)/C8</f>
        <v>956.89002486874824</v>
      </c>
      <c r="I15" s="292"/>
      <c r="M15" s="433" t="s">
        <v>385</v>
      </c>
    </row>
    <row r="16" spans="1:16" ht="14.5" x14ac:dyDescent="0.35">
      <c r="E16" s="436">
        <f>SUM(E13:E15)</f>
        <v>5799.9930920143688</v>
      </c>
      <c r="H16" s="436">
        <f>SUM(H13:H15)</f>
        <v>3356.8900248687482</v>
      </c>
      <c r="I16" s="292"/>
      <c r="L16" s="435">
        <f>M16</f>
        <v>1881.0389610389611</v>
      </c>
      <c r="M16" s="435">
        <f>(C10*(C11-C12)/C11)/3</f>
        <v>1881.0389610389611</v>
      </c>
      <c r="N16" s="435">
        <f>M16</f>
        <v>1881.0389610389611</v>
      </c>
      <c r="P16" s="292"/>
    </row>
    <row r="17" spans="1:17" x14ac:dyDescent="0.3">
      <c r="B17" s="1" t="s">
        <v>386</v>
      </c>
      <c r="C17" s="1" t="s">
        <v>387</v>
      </c>
    </row>
    <row r="18" spans="1:17" x14ac:dyDescent="0.3">
      <c r="A18" s="2" t="s">
        <v>388</v>
      </c>
      <c r="B18" s="437"/>
      <c r="C18" s="437"/>
      <c r="E18" s="432" t="s">
        <v>389</v>
      </c>
      <c r="G18" s="435">
        <f>(веспр*осьпр+вес1*O22+вес2*O23+вес3*O24+вес4*O25+вес5*O26+вес6*O27+вес7*O28+вес8*O29+вес9*O30+вес10*O31)/база</f>
        <v>1156.8831168831168</v>
      </c>
    </row>
    <row r="19" spans="1:17" x14ac:dyDescent="0.3">
      <c r="A19" s="2" t="s">
        <v>390</v>
      </c>
      <c r="B19" s="437"/>
      <c r="C19" s="437"/>
      <c r="E19" s="435">
        <f>G18*седло/базатяг</f>
        <v>199.99309201436861</v>
      </c>
      <c r="H19" s="435">
        <f>G18*(базатяг-седло)/базатяг</f>
        <v>956.89002486874824</v>
      </c>
      <c r="M19" s="292">
        <f>(вес1+вес2+вес3+вес4+вес5+вес6+вес7+вес8+вес9+вес10+веспр-G18)</f>
        <v>5643.1168831168834</v>
      </c>
    </row>
    <row r="20" spans="1:17" ht="15.5" x14ac:dyDescent="0.35">
      <c r="A20" s="2" t="s">
        <v>391</v>
      </c>
      <c r="B20" s="437"/>
      <c r="C20" s="437"/>
      <c r="E20" s="438">
        <f>E13+E19</f>
        <v>5799.9930920143688</v>
      </c>
      <c r="F20" s="439"/>
      <c r="G20" s="439"/>
      <c r="H20" s="438">
        <f>H13+H19</f>
        <v>3356.8900248687482</v>
      </c>
      <c r="L20" s="438">
        <f>M20</f>
        <v>1881.0389610389611</v>
      </c>
      <c r="M20" s="438">
        <f>(вес1+вес2+вес3+вес4+вес5+вес6+вес7+вес8+вес9+вес10+веспр-G18)/3</f>
        <v>1881.0389610389611</v>
      </c>
      <c r="N20" s="438">
        <f>M20</f>
        <v>1881.0389610389611</v>
      </c>
      <c r="P20" s="292"/>
      <c r="Q20" s="292"/>
    </row>
    <row r="21" spans="1:17" x14ac:dyDescent="0.3">
      <c r="A21" s="2" t="s">
        <v>392</v>
      </c>
      <c r="B21" s="437"/>
      <c r="C21" s="437"/>
    </row>
    <row r="22" spans="1:17" x14ac:dyDescent="0.3">
      <c r="A22" s="2" t="s">
        <v>393</v>
      </c>
      <c r="B22" s="437"/>
      <c r="C22" s="437"/>
      <c r="O22" s="3">
        <f>база-шквзт+длинаПП-дл1*1000/2</f>
        <v>9320</v>
      </c>
    </row>
    <row r="23" spans="1:17" x14ac:dyDescent="0.3">
      <c r="A23" s="2" t="s">
        <v>394</v>
      </c>
      <c r="B23" s="437"/>
      <c r="C23" s="437"/>
      <c r="O23" s="3">
        <f>база-шквзт+длинаПП-дл1*1000-дл2*1000/2</f>
        <v>9320</v>
      </c>
    </row>
    <row r="24" spans="1:17" x14ac:dyDescent="0.3">
      <c r="A24" s="2" t="s">
        <v>395</v>
      </c>
      <c r="B24" s="437"/>
      <c r="C24" s="437"/>
      <c r="O24" s="3">
        <f>база-шквзт+длинаПП-дл1*1000-дл2*1000-дл3*1000/2</f>
        <v>9320</v>
      </c>
    </row>
    <row r="25" spans="1:17" x14ac:dyDescent="0.3">
      <c r="A25" s="2" t="s">
        <v>396</v>
      </c>
      <c r="B25" s="437"/>
      <c r="C25" s="437"/>
      <c r="O25" s="3">
        <f>база-шквзт+длинаПП-дл1*1000-дл2*1000-дл3*1000-дл4*1000/2</f>
        <v>9320</v>
      </c>
    </row>
    <row r="26" spans="1:17" x14ac:dyDescent="0.3">
      <c r="A26" s="2" t="s">
        <v>397</v>
      </c>
      <c r="B26" s="437"/>
      <c r="C26" s="437"/>
      <c r="E26" s="739" t="s">
        <v>398</v>
      </c>
      <c r="F26" s="739"/>
      <c r="G26" s="739"/>
      <c r="H26" s="739"/>
      <c r="I26" s="739"/>
      <c r="J26" s="739"/>
      <c r="K26" s="739"/>
      <c r="L26" s="739"/>
      <c r="M26" s="739"/>
      <c r="N26" s="739"/>
      <c r="O26" s="3">
        <f>база-шквзт+длинаПП-дл1*1000-дл2*1000-дл3*1000-дл4*1000-дл5*1000/2</f>
        <v>9320</v>
      </c>
    </row>
    <row r="27" spans="1:17" ht="15" customHeight="1" x14ac:dyDescent="0.3">
      <c r="A27" s="2" t="s">
        <v>399</v>
      </c>
      <c r="B27" s="437"/>
      <c r="C27" s="437"/>
      <c r="E27" s="739"/>
      <c r="F27" s="739"/>
      <c r="G27" s="739"/>
      <c r="H27" s="739"/>
      <c r="I27" s="739"/>
      <c r="J27" s="739"/>
      <c r="K27" s="739"/>
      <c r="L27" s="739"/>
      <c r="M27" s="739"/>
      <c r="N27" s="739"/>
      <c r="O27" s="3">
        <f>база-шквзт+длинаПП-дл1*1000-дл2*1000-дл3*1000-дл4*1000-дл5*1000-дл6*1000/2</f>
        <v>9320</v>
      </c>
    </row>
    <row r="28" spans="1:17" x14ac:dyDescent="0.3">
      <c r="A28" s="3"/>
      <c r="B28" s="440">
        <f>SUM(B18:B27)</f>
        <v>0</v>
      </c>
      <c r="C28" s="440">
        <f>SUM(C18:C27)</f>
        <v>0</v>
      </c>
      <c r="E28" s="739"/>
      <c r="F28" s="739"/>
      <c r="G28" s="739"/>
      <c r="H28" s="739"/>
      <c r="I28" s="739"/>
      <c r="J28" s="739"/>
      <c r="K28" s="739"/>
      <c r="L28" s="739"/>
      <c r="M28" s="739"/>
      <c r="N28" s="739"/>
      <c r="O28" s="3">
        <f>база-шквзт+длинаПП-дл1*1000-дл2*1000-дл3*1000-дл4*1000-дл5*1000-дл6*1000-дл7*1000/2</f>
        <v>9320</v>
      </c>
    </row>
    <row r="29" spans="1:17" x14ac:dyDescent="0.3">
      <c r="A29" s="441" t="s">
        <v>400</v>
      </c>
      <c r="B29" s="3"/>
      <c r="C29" s="3"/>
      <c r="E29" s="739"/>
      <c r="F29" s="739"/>
      <c r="G29" s="739"/>
      <c r="H29" s="739"/>
      <c r="I29" s="739"/>
      <c r="J29" s="739"/>
      <c r="K29" s="739"/>
      <c r="L29" s="739"/>
      <c r="M29" s="739"/>
      <c r="N29" s="739"/>
      <c r="O29" s="3">
        <f>база-шквзт+длинаПП-дл1*1000-дл2*1000-дл3*1000-дл4*1000-дл5*1000-дл6*1000-дл7*1000-дл8*1000/2</f>
        <v>9320</v>
      </c>
    </row>
    <row r="30" spans="1:17" x14ac:dyDescent="0.3">
      <c r="A30" s="3"/>
      <c r="B30" s="3"/>
      <c r="C30" s="3"/>
      <c r="O30" s="3">
        <f>база-шквзт+длинаПП-дл1*1000-дл2*1000-дл3*1000-дл4*1000-дл5*1000-дл6*1000-дл7*1000-дл8*1000-дл9*1000/2</f>
        <v>9320</v>
      </c>
    </row>
    <row r="31" spans="1:17" x14ac:dyDescent="0.3">
      <c r="O31" s="3">
        <f>база-шквзт+длинаПП-дл1*1000-дл2*1000-дл3*1000-дл4*1000-дл5*1000-дл6*1000-дл7*1000-дл8*1000-дл9*1000-дл10*1000/2</f>
        <v>9320</v>
      </c>
    </row>
  </sheetData>
  <sheetProtection algorithmName="SHA-512" hashValue="1rSz3jT6LTsiEXfxJLj1mOzzHSmg/x1Ca2Qa7Ef8uKbTmAbiCj7sI+GwJ2xVMt2856YivwAwATGw1O9OMFyEDw==" saltValue="xklsR0VtO4lYHPjTtfH/0g==" spinCount="100000" sheet="1" objects="1" scenarios="1"/>
  <mergeCells count="9">
    <mergeCell ref="A14:B14"/>
    <mergeCell ref="A15:B15"/>
    <mergeCell ref="E26:N29"/>
    <mergeCell ref="A5:B5"/>
    <mergeCell ref="A7:B7"/>
    <mergeCell ref="A8:B8"/>
    <mergeCell ref="A10:B10"/>
    <mergeCell ref="A11:B11"/>
    <mergeCell ref="A12:B12"/>
  </mergeCells>
  <pageMargins left="0.70866141732283472" right="0.70866141732283472" top="0.74803149606299213" bottom="0.74803149606299213" header="0.31496062992125984" footer="0.31496062992125984"/>
  <pageSetup paperSize="9" orientation="landscape"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Лист9"/>
  <dimension ref="A3:C24"/>
  <sheetViews>
    <sheetView workbookViewId="0">
      <selection activeCell="D19" sqref="D19:E19"/>
    </sheetView>
  </sheetViews>
  <sheetFormatPr defaultRowHeight="14" x14ac:dyDescent="0.3"/>
  <cols>
    <col min="2" max="2" width="30.25" customWidth="1"/>
  </cols>
  <sheetData>
    <row r="3" spans="1:3" x14ac:dyDescent="0.3">
      <c r="A3" s="91">
        <v>7130347</v>
      </c>
      <c r="B3" s="93" t="s">
        <v>282</v>
      </c>
      <c r="C3" s="92" t="s">
        <v>258</v>
      </c>
    </row>
    <row r="4" spans="1:3" x14ac:dyDescent="0.3">
      <c r="A4" s="91">
        <v>7130348</v>
      </c>
      <c r="B4" s="93" t="s">
        <v>283</v>
      </c>
      <c r="C4" s="92" t="s">
        <v>259</v>
      </c>
    </row>
    <row r="5" spans="1:3" x14ac:dyDescent="0.3">
      <c r="A5" s="91">
        <v>7130349</v>
      </c>
      <c r="B5" s="93" t="s">
        <v>281</v>
      </c>
      <c r="C5" s="92" t="s">
        <v>260</v>
      </c>
    </row>
    <row r="6" spans="1:3" x14ac:dyDescent="0.3">
      <c r="A6" s="91">
        <v>7130350</v>
      </c>
      <c r="B6" s="93" t="s">
        <v>280</v>
      </c>
      <c r="C6" s="92" t="s">
        <v>261</v>
      </c>
    </row>
    <row r="7" spans="1:3" x14ac:dyDescent="0.3">
      <c r="A7" s="91">
        <v>7130352</v>
      </c>
      <c r="B7" s="93" t="s">
        <v>202</v>
      </c>
      <c r="C7" s="92" t="s">
        <v>262</v>
      </c>
    </row>
    <row r="8" spans="1:3" x14ac:dyDescent="0.3">
      <c r="A8" s="91">
        <v>7130353</v>
      </c>
      <c r="B8" s="93" t="s">
        <v>203</v>
      </c>
      <c r="C8" s="92" t="s">
        <v>263</v>
      </c>
    </row>
    <row r="9" spans="1:3" x14ac:dyDescent="0.3">
      <c r="A9" s="91">
        <v>7146312</v>
      </c>
      <c r="B9" s="93" t="s">
        <v>205</v>
      </c>
      <c r="C9" s="92" t="s">
        <v>259</v>
      </c>
    </row>
    <row r="10" spans="1:3" x14ac:dyDescent="0.3">
      <c r="A10" s="91">
        <v>7146313</v>
      </c>
      <c r="B10" s="93" t="s">
        <v>206</v>
      </c>
      <c r="C10" s="92" t="s">
        <v>260</v>
      </c>
    </row>
    <row r="11" spans="1:3" x14ac:dyDescent="0.3">
      <c r="A11" s="91">
        <v>7146314</v>
      </c>
      <c r="B11" s="93" t="s">
        <v>207</v>
      </c>
      <c r="C11" s="92" t="s">
        <v>261</v>
      </c>
    </row>
    <row r="12" spans="1:3" x14ac:dyDescent="0.3">
      <c r="A12" s="91">
        <v>7146315</v>
      </c>
      <c r="B12" s="93" t="s">
        <v>208</v>
      </c>
      <c r="C12" s="92" t="s">
        <v>262</v>
      </c>
    </row>
    <row r="13" spans="1:3" x14ac:dyDescent="0.3">
      <c r="A13" s="91">
        <v>7146316</v>
      </c>
      <c r="B13" s="93" t="s">
        <v>209</v>
      </c>
      <c r="C13" s="92" t="s">
        <v>263</v>
      </c>
    </row>
    <row r="14" spans="1:3" x14ac:dyDescent="0.3">
      <c r="A14" s="91">
        <v>7146317</v>
      </c>
      <c r="B14" s="93" t="s">
        <v>248</v>
      </c>
      <c r="C14" s="92" t="s">
        <v>264</v>
      </c>
    </row>
    <row r="15" spans="1:3" x14ac:dyDescent="0.3">
      <c r="A15" s="91">
        <v>7146318</v>
      </c>
      <c r="B15" s="93" t="s">
        <v>210</v>
      </c>
      <c r="C15" s="94" t="s">
        <v>265</v>
      </c>
    </row>
    <row r="16" spans="1:3" x14ac:dyDescent="0.3">
      <c r="A16" s="91">
        <v>7146319</v>
      </c>
      <c r="B16" s="93" t="s">
        <v>210</v>
      </c>
      <c r="C16" s="92" t="s">
        <v>266</v>
      </c>
    </row>
    <row r="17" spans="1:3" x14ac:dyDescent="0.3">
      <c r="A17" s="91">
        <v>7146320</v>
      </c>
      <c r="B17" s="93" t="s">
        <v>249</v>
      </c>
      <c r="C17" s="92" t="s">
        <v>267</v>
      </c>
    </row>
    <row r="18" spans="1:3" x14ac:dyDescent="0.3">
      <c r="A18" s="91">
        <v>7146321</v>
      </c>
      <c r="B18" s="93" t="s">
        <v>250</v>
      </c>
      <c r="C18" s="92" t="s">
        <v>268</v>
      </c>
    </row>
    <row r="19" spans="1:3" x14ac:dyDescent="0.3">
      <c r="A19" s="91">
        <v>7146322</v>
      </c>
      <c r="B19" s="93" t="s">
        <v>251</v>
      </c>
      <c r="C19" s="92" t="s">
        <v>269</v>
      </c>
    </row>
    <row r="20" spans="1:3" x14ac:dyDescent="0.3">
      <c r="A20" s="91">
        <v>7146323</v>
      </c>
      <c r="B20" s="93" t="s">
        <v>252</v>
      </c>
      <c r="C20" s="92" t="s">
        <v>270</v>
      </c>
    </row>
    <row r="21" spans="1:3" x14ac:dyDescent="0.3">
      <c r="A21" s="91">
        <v>7146324</v>
      </c>
      <c r="B21" s="93" t="s">
        <v>253</v>
      </c>
      <c r="C21" s="92" t="s">
        <v>271</v>
      </c>
    </row>
    <row r="22" spans="1:3" x14ac:dyDescent="0.3">
      <c r="A22" s="91">
        <v>7146325</v>
      </c>
      <c r="B22" s="93" t="s">
        <v>254</v>
      </c>
      <c r="C22" s="92" t="s">
        <v>279</v>
      </c>
    </row>
    <row r="23" spans="1:3" x14ac:dyDescent="0.3">
      <c r="A23" s="91">
        <v>7146326</v>
      </c>
      <c r="B23" s="93" t="s">
        <v>255</v>
      </c>
      <c r="C23" s="92" t="s">
        <v>272</v>
      </c>
    </row>
    <row r="24" spans="1:3" x14ac:dyDescent="0.3">
      <c r="A24" s="91">
        <v>7146327</v>
      </c>
      <c r="B24" s="93" t="s">
        <v>256</v>
      </c>
      <c r="C24" s="92" t="s">
        <v>273</v>
      </c>
    </row>
  </sheetData>
  <sheetProtection password="CC98"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Лист10"/>
  <dimension ref="A1:EW42"/>
  <sheetViews>
    <sheetView workbookViewId="0">
      <pane xSplit="2" ySplit="5" topLeftCell="C6" activePane="bottomRight" state="frozen"/>
      <selection pane="topRight" activeCell="C1" sqref="C1"/>
      <selection pane="bottomLeft" activeCell="A6" sqref="A6"/>
      <selection pane="bottomRight" activeCell="B3" sqref="B3"/>
    </sheetView>
  </sheetViews>
  <sheetFormatPr defaultColWidth="10" defaultRowHeight="14" x14ac:dyDescent="0.3"/>
  <cols>
    <col min="1" max="1" width="7.83203125" style="10" bestFit="1" customWidth="1"/>
    <col min="2" max="2" width="23.75" style="10" customWidth="1"/>
    <col min="3" max="107" width="10" style="10"/>
    <col min="108" max="108" width="10.25" style="10" customWidth="1"/>
    <col min="109" max="109" width="10" style="10" customWidth="1"/>
    <col min="110" max="243" width="10" style="10"/>
    <col min="244" max="244" width="7.83203125" style="10" bestFit="1" customWidth="1"/>
    <col min="245" max="363" width="10" style="10"/>
    <col min="364" max="364" width="7.83203125" style="10" bestFit="1" customWidth="1"/>
    <col min="365" max="365" width="23.75" style="10" customWidth="1"/>
    <col min="366" max="499" width="10" style="10"/>
    <col min="500" max="500" width="7.83203125" style="10" bestFit="1" customWidth="1"/>
    <col min="501" max="619" width="10" style="10"/>
    <col min="620" max="620" width="7.83203125" style="10" bestFit="1" customWidth="1"/>
    <col min="621" max="621" width="23.75" style="10" customWidth="1"/>
    <col min="622" max="755" width="10" style="10"/>
    <col min="756" max="756" width="7.83203125" style="10" bestFit="1" customWidth="1"/>
    <col min="757" max="875" width="10" style="10"/>
    <col min="876" max="876" width="7.83203125" style="10" bestFit="1" customWidth="1"/>
    <col min="877" max="877" width="23.75" style="10" customWidth="1"/>
    <col min="878" max="1011" width="10" style="10"/>
    <col min="1012" max="1012" width="7.83203125" style="10" bestFit="1" customWidth="1"/>
    <col min="1013" max="1131" width="10" style="10"/>
    <col min="1132" max="1132" width="7.83203125" style="10" bestFit="1" customWidth="1"/>
    <col min="1133" max="1133" width="23.75" style="10" customWidth="1"/>
    <col min="1134" max="1267" width="10" style="10"/>
    <col min="1268" max="1268" width="7.83203125" style="10" bestFit="1" customWidth="1"/>
    <col min="1269" max="1387" width="10" style="10"/>
    <col min="1388" max="1388" width="7.83203125" style="10" bestFit="1" customWidth="1"/>
    <col min="1389" max="1389" width="23.75" style="10" customWidth="1"/>
    <col min="1390" max="1523" width="10" style="10"/>
    <col min="1524" max="1524" width="7.83203125" style="10" bestFit="1" customWidth="1"/>
    <col min="1525" max="1643" width="10" style="10"/>
    <col min="1644" max="1644" width="7.83203125" style="10" bestFit="1" customWidth="1"/>
    <col min="1645" max="1645" width="23.75" style="10" customWidth="1"/>
    <col min="1646" max="1779" width="10" style="10"/>
    <col min="1780" max="1780" width="7.83203125" style="10" bestFit="1" customWidth="1"/>
    <col min="1781" max="1899" width="10" style="10"/>
    <col min="1900" max="1900" width="7.83203125" style="10" bestFit="1" customWidth="1"/>
    <col min="1901" max="1901" width="23.75" style="10" customWidth="1"/>
    <col min="1902" max="2035" width="10" style="10"/>
    <col min="2036" max="2036" width="7.83203125" style="10" bestFit="1" customWidth="1"/>
    <col min="2037" max="2155" width="10" style="10"/>
    <col min="2156" max="2156" width="7.83203125" style="10" bestFit="1" customWidth="1"/>
    <col min="2157" max="2157" width="23.75" style="10" customWidth="1"/>
    <col min="2158" max="2291" width="10" style="10"/>
    <col min="2292" max="2292" width="7.83203125" style="10" bestFit="1" customWidth="1"/>
    <col min="2293" max="2411" width="10" style="10"/>
    <col min="2412" max="2412" width="7.83203125" style="10" bestFit="1" customWidth="1"/>
    <col min="2413" max="2413" width="23.75" style="10" customWidth="1"/>
    <col min="2414" max="2547" width="10" style="10"/>
    <col min="2548" max="2548" width="7.83203125" style="10" bestFit="1" customWidth="1"/>
    <col min="2549" max="2667" width="10" style="10"/>
    <col min="2668" max="2668" width="7.83203125" style="10" bestFit="1" customWidth="1"/>
    <col min="2669" max="2669" width="23.75" style="10" customWidth="1"/>
    <col min="2670" max="2803" width="10" style="10"/>
    <col min="2804" max="2804" width="7.83203125" style="10" bestFit="1" customWidth="1"/>
    <col min="2805" max="2923" width="10" style="10"/>
    <col min="2924" max="2924" width="7.83203125" style="10" bestFit="1" customWidth="1"/>
    <col min="2925" max="2925" width="23.75" style="10" customWidth="1"/>
    <col min="2926" max="3059" width="10" style="10"/>
    <col min="3060" max="3060" width="7.83203125" style="10" bestFit="1" customWidth="1"/>
    <col min="3061" max="3179" width="10" style="10"/>
    <col min="3180" max="3180" width="7.83203125" style="10" bestFit="1" customWidth="1"/>
    <col min="3181" max="3181" width="23.75" style="10" customWidth="1"/>
    <col min="3182" max="3315" width="10" style="10"/>
    <col min="3316" max="3316" width="7.83203125" style="10" bestFit="1" customWidth="1"/>
    <col min="3317" max="3435" width="10" style="10"/>
    <col min="3436" max="3436" width="7.83203125" style="10" bestFit="1" customWidth="1"/>
    <col min="3437" max="3437" width="23.75" style="10" customWidth="1"/>
    <col min="3438" max="3571" width="10" style="10"/>
    <col min="3572" max="3572" width="7.83203125" style="10" bestFit="1" customWidth="1"/>
    <col min="3573" max="3691" width="10" style="10"/>
    <col min="3692" max="3692" width="7.83203125" style="10" bestFit="1" customWidth="1"/>
    <col min="3693" max="3693" width="23.75" style="10" customWidth="1"/>
    <col min="3694" max="3827" width="10" style="10"/>
    <col min="3828" max="3828" width="7.83203125" style="10" bestFit="1" customWidth="1"/>
    <col min="3829" max="3947" width="10" style="10"/>
    <col min="3948" max="3948" width="7.83203125" style="10" bestFit="1" customWidth="1"/>
    <col min="3949" max="3949" width="23.75" style="10" customWidth="1"/>
    <col min="3950" max="4083" width="10" style="10"/>
    <col min="4084" max="4084" width="7.83203125" style="10" bestFit="1" customWidth="1"/>
    <col min="4085" max="4203" width="10" style="10"/>
    <col min="4204" max="4204" width="7.83203125" style="10" bestFit="1" customWidth="1"/>
    <col min="4205" max="4205" width="23.75" style="10" customWidth="1"/>
    <col min="4206" max="4339" width="10" style="10"/>
    <col min="4340" max="4340" width="7.83203125" style="10" bestFit="1" customWidth="1"/>
    <col min="4341" max="4459" width="10" style="10"/>
    <col min="4460" max="4460" width="7.83203125" style="10" bestFit="1" customWidth="1"/>
    <col min="4461" max="4461" width="23.75" style="10" customWidth="1"/>
    <col min="4462" max="4595" width="10" style="10"/>
    <col min="4596" max="4596" width="7.83203125" style="10" bestFit="1" customWidth="1"/>
    <col min="4597" max="4715" width="10" style="10"/>
    <col min="4716" max="4716" width="7.83203125" style="10" bestFit="1" customWidth="1"/>
    <col min="4717" max="4717" width="23.75" style="10" customWidth="1"/>
    <col min="4718" max="4851" width="10" style="10"/>
    <col min="4852" max="4852" width="7.83203125" style="10" bestFit="1" customWidth="1"/>
    <col min="4853" max="4971" width="10" style="10"/>
    <col min="4972" max="4972" width="7.83203125" style="10" bestFit="1" customWidth="1"/>
    <col min="4973" max="4973" width="23.75" style="10" customWidth="1"/>
    <col min="4974" max="5107" width="10" style="10"/>
    <col min="5108" max="5108" width="7.83203125" style="10" bestFit="1" customWidth="1"/>
    <col min="5109" max="5227" width="10" style="10"/>
    <col min="5228" max="5228" width="7.83203125" style="10" bestFit="1" customWidth="1"/>
    <col min="5229" max="5229" width="23.75" style="10" customWidth="1"/>
    <col min="5230" max="5363" width="10" style="10"/>
    <col min="5364" max="5364" width="7.83203125" style="10" bestFit="1" customWidth="1"/>
    <col min="5365" max="5483" width="10" style="10"/>
    <col min="5484" max="5484" width="7.83203125" style="10" bestFit="1" customWidth="1"/>
    <col min="5485" max="5485" width="23.75" style="10" customWidth="1"/>
    <col min="5486" max="5619" width="10" style="10"/>
    <col min="5620" max="5620" width="7.83203125" style="10" bestFit="1" customWidth="1"/>
    <col min="5621" max="5739" width="10" style="10"/>
    <col min="5740" max="5740" width="7.83203125" style="10" bestFit="1" customWidth="1"/>
    <col min="5741" max="5741" width="23.75" style="10" customWidth="1"/>
    <col min="5742" max="5875" width="10" style="10"/>
    <col min="5876" max="5876" width="7.83203125" style="10" bestFit="1" customWidth="1"/>
    <col min="5877" max="5995" width="10" style="10"/>
    <col min="5996" max="5996" width="7.83203125" style="10" bestFit="1" customWidth="1"/>
    <col min="5997" max="5997" width="23.75" style="10" customWidth="1"/>
    <col min="5998" max="6131" width="10" style="10"/>
    <col min="6132" max="6132" width="7.83203125" style="10" bestFit="1" customWidth="1"/>
    <col min="6133" max="6251" width="10" style="10"/>
    <col min="6252" max="6252" width="7.83203125" style="10" bestFit="1" customWidth="1"/>
    <col min="6253" max="6253" width="23.75" style="10" customWidth="1"/>
    <col min="6254" max="6387" width="10" style="10"/>
    <col min="6388" max="6388" width="7.83203125" style="10" bestFit="1" customWidth="1"/>
    <col min="6389" max="6507" width="10" style="10"/>
    <col min="6508" max="6508" width="7.83203125" style="10" bestFit="1" customWidth="1"/>
    <col min="6509" max="6509" width="23.75" style="10" customWidth="1"/>
    <col min="6510" max="6643" width="10" style="10"/>
    <col min="6644" max="6644" width="7.83203125" style="10" bestFit="1" customWidth="1"/>
    <col min="6645" max="6763" width="10" style="10"/>
    <col min="6764" max="6764" width="7.83203125" style="10" bestFit="1" customWidth="1"/>
    <col min="6765" max="6765" width="23.75" style="10" customWidth="1"/>
    <col min="6766" max="6899" width="10" style="10"/>
    <col min="6900" max="6900" width="7.83203125" style="10" bestFit="1" customWidth="1"/>
    <col min="6901" max="7019" width="10" style="10"/>
    <col min="7020" max="7020" width="7.83203125" style="10" bestFit="1" customWidth="1"/>
    <col min="7021" max="7021" width="23.75" style="10" customWidth="1"/>
    <col min="7022" max="7155" width="10" style="10"/>
    <col min="7156" max="7156" width="7.83203125" style="10" bestFit="1" customWidth="1"/>
    <col min="7157" max="7275" width="10" style="10"/>
    <col min="7276" max="7276" width="7.83203125" style="10" bestFit="1" customWidth="1"/>
    <col min="7277" max="7277" width="23.75" style="10" customWidth="1"/>
    <col min="7278" max="7411" width="10" style="10"/>
    <col min="7412" max="7412" width="7.83203125" style="10" bestFit="1" customWidth="1"/>
    <col min="7413" max="7531" width="10" style="10"/>
    <col min="7532" max="7532" width="7.83203125" style="10" bestFit="1" customWidth="1"/>
    <col min="7533" max="7533" width="23.75" style="10" customWidth="1"/>
    <col min="7534" max="7667" width="10" style="10"/>
    <col min="7668" max="7668" width="7.83203125" style="10" bestFit="1" customWidth="1"/>
    <col min="7669" max="7787" width="10" style="10"/>
    <col min="7788" max="7788" width="7.83203125" style="10" bestFit="1" customWidth="1"/>
    <col min="7789" max="7789" width="23.75" style="10" customWidth="1"/>
    <col min="7790" max="7923" width="10" style="10"/>
    <col min="7924" max="7924" width="7.83203125" style="10" bestFit="1" customWidth="1"/>
    <col min="7925" max="8043" width="10" style="10"/>
    <col min="8044" max="8044" width="7.83203125" style="10" bestFit="1" customWidth="1"/>
    <col min="8045" max="8045" width="23.75" style="10" customWidth="1"/>
    <col min="8046" max="8179" width="10" style="10"/>
    <col min="8180" max="8180" width="7.83203125" style="10" bestFit="1" customWidth="1"/>
    <col min="8181" max="8299" width="10" style="10"/>
    <col min="8300" max="8300" width="7.83203125" style="10" bestFit="1" customWidth="1"/>
    <col min="8301" max="8301" width="23.75" style="10" customWidth="1"/>
    <col min="8302" max="8435" width="10" style="10"/>
    <col min="8436" max="8436" width="7.83203125" style="10" bestFit="1" customWidth="1"/>
    <col min="8437" max="8555" width="10" style="10"/>
    <col min="8556" max="8556" width="7.83203125" style="10" bestFit="1" customWidth="1"/>
    <col min="8557" max="8557" width="23.75" style="10" customWidth="1"/>
    <col min="8558" max="8691" width="10" style="10"/>
    <col min="8692" max="8692" width="7.83203125" style="10" bestFit="1" customWidth="1"/>
    <col min="8693" max="8811" width="10" style="10"/>
    <col min="8812" max="8812" width="7.83203125" style="10" bestFit="1" customWidth="1"/>
    <col min="8813" max="8813" width="23.75" style="10" customWidth="1"/>
    <col min="8814" max="8947" width="10" style="10"/>
    <col min="8948" max="8948" width="7.83203125" style="10" bestFit="1" customWidth="1"/>
    <col min="8949" max="9067" width="10" style="10"/>
    <col min="9068" max="9068" width="7.83203125" style="10" bestFit="1" customWidth="1"/>
    <col min="9069" max="9069" width="23.75" style="10" customWidth="1"/>
    <col min="9070" max="9203" width="10" style="10"/>
    <col min="9204" max="9204" width="7.83203125" style="10" bestFit="1" customWidth="1"/>
    <col min="9205" max="9323" width="10" style="10"/>
    <col min="9324" max="9324" width="7.83203125" style="10" bestFit="1" customWidth="1"/>
    <col min="9325" max="9325" width="23.75" style="10" customWidth="1"/>
    <col min="9326" max="9459" width="10" style="10"/>
    <col min="9460" max="9460" width="7.83203125" style="10" bestFit="1" customWidth="1"/>
    <col min="9461" max="9579" width="10" style="10"/>
    <col min="9580" max="9580" width="7.83203125" style="10" bestFit="1" customWidth="1"/>
    <col min="9581" max="9581" width="23.75" style="10" customWidth="1"/>
    <col min="9582" max="9715" width="10" style="10"/>
    <col min="9716" max="9716" width="7.83203125" style="10" bestFit="1" customWidth="1"/>
    <col min="9717" max="9835" width="10" style="10"/>
    <col min="9836" max="9836" width="7.83203125" style="10" bestFit="1" customWidth="1"/>
    <col min="9837" max="9837" width="23.75" style="10" customWidth="1"/>
    <col min="9838" max="9971" width="10" style="10"/>
    <col min="9972" max="9972" width="7.83203125" style="10" bestFit="1" customWidth="1"/>
    <col min="9973" max="10091" width="10" style="10"/>
    <col min="10092" max="10092" width="7.83203125" style="10" bestFit="1" customWidth="1"/>
    <col min="10093" max="10093" width="23.75" style="10" customWidth="1"/>
    <col min="10094" max="10227" width="10" style="10"/>
    <col min="10228" max="10228" width="7.83203125" style="10" bestFit="1" customWidth="1"/>
    <col min="10229" max="10347" width="10" style="10"/>
    <col min="10348" max="10348" width="7.83203125" style="10" bestFit="1" customWidth="1"/>
    <col min="10349" max="10349" width="23.75" style="10" customWidth="1"/>
    <col min="10350" max="10483" width="10" style="10"/>
    <col min="10484" max="10484" width="7.83203125" style="10" bestFit="1" customWidth="1"/>
    <col min="10485" max="10603" width="10" style="10"/>
    <col min="10604" max="10604" width="7.83203125" style="10" bestFit="1" customWidth="1"/>
    <col min="10605" max="10605" width="23.75" style="10" customWidth="1"/>
    <col min="10606" max="10739" width="10" style="10"/>
    <col min="10740" max="10740" width="7.83203125" style="10" bestFit="1" customWidth="1"/>
    <col min="10741" max="10859" width="10" style="10"/>
    <col min="10860" max="10860" width="7.83203125" style="10" bestFit="1" customWidth="1"/>
    <col min="10861" max="10861" width="23.75" style="10" customWidth="1"/>
    <col min="10862" max="10995" width="10" style="10"/>
    <col min="10996" max="10996" width="7.83203125" style="10" bestFit="1" customWidth="1"/>
    <col min="10997" max="11115" width="10" style="10"/>
    <col min="11116" max="11116" width="7.83203125" style="10" bestFit="1" customWidth="1"/>
    <col min="11117" max="11117" width="23.75" style="10" customWidth="1"/>
    <col min="11118" max="11251" width="10" style="10"/>
    <col min="11252" max="11252" width="7.83203125" style="10" bestFit="1" customWidth="1"/>
    <col min="11253" max="11371" width="10" style="10"/>
    <col min="11372" max="11372" width="7.83203125" style="10" bestFit="1" customWidth="1"/>
    <col min="11373" max="11373" width="23.75" style="10" customWidth="1"/>
    <col min="11374" max="11507" width="10" style="10"/>
    <col min="11508" max="11508" width="7.83203125" style="10" bestFit="1" customWidth="1"/>
    <col min="11509" max="11627" width="10" style="10"/>
    <col min="11628" max="11628" width="7.83203125" style="10" bestFit="1" customWidth="1"/>
    <col min="11629" max="11629" width="23.75" style="10" customWidth="1"/>
    <col min="11630" max="11763" width="10" style="10"/>
    <col min="11764" max="11764" width="7.83203125" style="10" bestFit="1" customWidth="1"/>
    <col min="11765" max="11883" width="10" style="10"/>
    <col min="11884" max="11884" width="7.83203125" style="10" bestFit="1" customWidth="1"/>
    <col min="11885" max="11885" width="23.75" style="10" customWidth="1"/>
    <col min="11886" max="12019" width="10" style="10"/>
    <col min="12020" max="12020" width="7.83203125" style="10" bestFit="1" customWidth="1"/>
    <col min="12021" max="12139" width="10" style="10"/>
    <col min="12140" max="12140" width="7.83203125" style="10" bestFit="1" customWidth="1"/>
    <col min="12141" max="12141" width="23.75" style="10" customWidth="1"/>
    <col min="12142" max="12275" width="10" style="10"/>
    <col min="12276" max="12276" width="7.83203125" style="10" bestFit="1" customWidth="1"/>
    <col min="12277" max="12395" width="10" style="10"/>
    <col min="12396" max="12396" width="7.83203125" style="10" bestFit="1" customWidth="1"/>
    <col min="12397" max="12397" width="23.75" style="10" customWidth="1"/>
    <col min="12398" max="12531" width="10" style="10"/>
    <col min="12532" max="12532" width="7.83203125" style="10" bestFit="1" customWidth="1"/>
    <col min="12533" max="12651" width="10" style="10"/>
    <col min="12652" max="12652" width="7.83203125" style="10" bestFit="1" customWidth="1"/>
    <col min="12653" max="12653" width="23.75" style="10" customWidth="1"/>
    <col min="12654" max="12787" width="10" style="10"/>
    <col min="12788" max="12788" width="7.83203125" style="10" bestFit="1" customWidth="1"/>
    <col min="12789" max="12907" width="10" style="10"/>
    <col min="12908" max="12908" width="7.83203125" style="10" bestFit="1" customWidth="1"/>
    <col min="12909" max="12909" width="23.75" style="10" customWidth="1"/>
    <col min="12910" max="13043" width="10" style="10"/>
    <col min="13044" max="13044" width="7.83203125" style="10" bestFit="1" customWidth="1"/>
    <col min="13045" max="13163" width="10" style="10"/>
    <col min="13164" max="13164" width="7.83203125" style="10" bestFit="1" customWidth="1"/>
    <col min="13165" max="13165" width="23.75" style="10" customWidth="1"/>
    <col min="13166" max="13299" width="10" style="10"/>
    <col min="13300" max="13300" width="7.83203125" style="10" bestFit="1" customWidth="1"/>
    <col min="13301" max="13419" width="10" style="10"/>
    <col min="13420" max="13420" width="7.83203125" style="10" bestFit="1" customWidth="1"/>
    <col min="13421" max="13421" width="23.75" style="10" customWidth="1"/>
    <col min="13422" max="13555" width="10" style="10"/>
    <col min="13556" max="13556" width="7.83203125" style="10" bestFit="1" customWidth="1"/>
    <col min="13557" max="13675" width="10" style="10"/>
    <col min="13676" max="13676" width="7.83203125" style="10" bestFit="1" customWidth="1"/>
    <col min="13677" max="13677" width="23.75" style="10" customWidth="1"/>
    <col min="13678" max="13811" width="10" style="10"/>
    <col min="13812" max="13812" width="7.83203125" style="10" bestFit="1" customWidth="1"/>
    <col min="13813" max="13931" width="10" style="10"/>
    <col min="13932" max="13932" width="7.83203125" style="10" bestFit="1" customWidth="1"/>
    <col min="13933" max="13933" width="23.75" style="10" customWidth="1"/>
    <col min="13934" max="14067" width="10" style="10"/>
    <col min="14068" max="14068" width="7.83203125" style="10" bestFit="1" customWidth="1"/>
    <col min="14069" max="14187" width="10" style="10"/>
    <col min="14188" max="14188" width="7.83203125" style="10" bestFit="1" customWidth="1"/>
    <col min="14189" max="14189" width="23.75" style="10" customWidth="1"/>
    <col min="14190" max="14323" width="10" style="10"/>
    <col min="14324" max="14324" width="7.83203125" style="10" bestFit="1" customWidth="1"/>
    <col min="14325" max="14443" width="10" style="10"/>
    <col min="14444" max="14444" width="7.83203125" style="10" bestFit="1" customWidth="1"/>
    <col min="14445" max="14445" width="23.75" style="10" customWidth="1"/>
    <col min="14446" max="14579" width="10" style="10"/>
    <col min="14580" max="14580" width="7.83203125" style="10" bestFit="1" customWidth="1"/>
    <col min="14581" max="14699" width="10" style="10"/>
    <col min="14700" max="14700" width="7.83203125" style="10" bestFit="1" customWidth="1"/>
    <col min="14701" max="14701" width="23.75" style="10" customWidth="1"/>
    <col min="14702" max="14835" width="10" style="10"/>
    <col min="14836" max="14836" width="7.83203125" style="10" bestFit="1" customWidth="1"/>
    <col min="14837" max="14955" width="10" style="10"/>
    <col min="14956" max="14956" width="7.83203125" style="10" bestFit="1" customWidth="1"/>
    <col min="14957" max="14957" width="23.75" style="10" customWidth="1"/>
    <col min="14958" max="15091" width="10" style="10"/>
    <col min="15092" max="15092" width="7.83203125" style="10" bestFit="1" customWidth="1"/>
    <col min="15093" max="15211" width="10" style="10"/>
    <col min="15212" max="15212" width="7.83203125" style="10" bestFit="1" customWidth="1"/>
    <col min="15213" max="15213" width="23.75" style="10" customWidth="1"/>
    <col min="15214" max="15347" width="10" style="10"/>
    <col min="15348" max="15348" width="7.83203125" style="10" bestFit="1" customWidth="1"/>
    <col min="15349" max="15467" width="10" style="10"/>
    <col min="15468" max="15468" width="7.83203125" style="10" bestFit="1" customWidth="1"/>
    <col min="15469" max="15469" width="23.75" style="10" customWidth="1"/>
    <col min="15470" max="15603" width="10" style="10"/>
    <col min="15604" max="15604" width="7.83203125" style="10" bestFit="1" customWidth="1"/>
    <col min="15605" max="15723" width="10" style="10"/>
    <col min="15724" max="15724" width="7.83203125" style="10" bestFit="1" customWidth="1"/>
    <col min="15725" max="15725" width="23.75" style="10" customWidth="1"/>
    <col min="15726" max="15859" width="10" style="10"/>
    <col min="15860" max="15860" width="7.83203125" style="10" bestFit="1" customWidth="1"/>
    <col min="15861" max="15979" width="10" style="10"/>
    <col min="15980" max="15980" width="7.83203125" style="10" bestFit="1" customWidth="1"/>
    <col min="15981" max="15981" width="23.75" style="10" customWidth="1"/>
    <col min="15982" max="16115" width="10" style="10"/>
    <col min="16116" max="16116" width="7.83203125" style="10" bestFit="1" customWidth="1"/>
    <col min="16117" max="16384" width="10" style="10"/>
  </cols>
  <sheetData>
    <row r="1" spans="1:153" ht="18" x14ac:dyDescent="0.4">
      <c r="A1" s="9" t="s">
        <v>402</v>
      </c>
    </row>
    <row r="2" spans="1:153" ht="18" x14ac:dyDescent="0.4">
      <c r="A2" s="9"/>
      <c r="C2" s="457">
        <v>1</v>
      </c>
      <c r="D2" s="457">
        <v>2</v>
      </c>
      <c r="E2" s="457">
        <v>3</v>
      </c>
      <c r="F2" s="457">
        <v>4</v>
      </c>
      <c r="G2" s="457">
        <v>5</v>
      </c>
      <c r="H2" s="457">
        <v>6</v>
      </c>
      <c r="I2" s="457">
        <v>7</v>
      </c>
      <c r="J2" s="457">
        <v>8</v>
      </c>
      <c r="K2" s="457">
        <v>9</v>
      </c>
      <c r="L2" s="457">
        <v>10</v>
      </c>
      <c r="M2" s="457">
        <v>11</v>
      </c>
      <c r="N2" s="457">
        <v>12</v>
      </c>
      <c r="O2" s="457">
        <v>13</v>
      </c>
      <c r="P2" s="457">
        <v>14</v>
      </c>
      <c r="Q2" s="457">
        <v>15</v>
      </c>
      <c r="R2" s="457">
        <v>16</v>
      </c>
      <c r="S2" s="457">
        <v>17</v>
      </c>
      <c r="T2" s="457">
        <v>18</v>
      </c>
      <c r="U2" s="457">
        <v>19</v>
      </c>
      <c r="V2" s="457">
        <v>20</v>
      </c>
      <c r="W2" s="457">
        <v>21</v>
      </c>
      <c r="X2" s="457">
        <v>22</v>
      </c>
      <c r="Y2" s="457">
        <v>23</v>
      </c>
      <c r="Z2" s="457">
        <v>24</v>
      </c>
      <c r="AA2" s="457">
        <v>25</v>
      </c>
      <c r="AB2" s="457">
        <v>26</v>
      </c>
      <c r="AC2" s="457">
        <v>27</v>
      </c>
      <c r="AD2" s="457">
        <v>28</v>
      </c>
      <c r="AE2" s="457">
        <v>29</v>
      </c>
      <c r="AF2" s="457">
        <v>30</v>
      </c>
      <c r="AG2" s="457">
        <v>31</v>
      </c>
      <c r="AH2" s="457">
        <v>32</v>
      </c>
      <c r="AI2" s="457">
        <v>33</v>
      </c>
      <c r="AJ2" s="457">
        <v>34</v>
      </c>
      <c r="AK2" s="457">
        <v>35</v>
      </c>
      <c r="AL2" s="457">
        <v>36</v>
      </c>
      <c r="AM2" s="457">
        <v>37</v>
      </c>
      <c r="AN2" s="457">
        <v>38</v>
      </c>
      <c r="AO2" s="457">
        <v>39</v>
      </c>
      <c r="AP2" s="457">
        <v>40</v>
      </c>
      <c r="AQ2" s="457">
        <v>41</v>
      </c>
      <c r="AR2" s="457">
        <v>42</v>
      </c>
      <c r="AS2" s="457">
        <v>43</v>
      </c>
      <c r="AT2" s="457">
        <v>44</v>
      </c>
      <c r="AU2" s="457">
        <v>45</v>
      </c>
      <c r="AV2" s="457">
        <v>46</v>
      </c>
      <c r="AW2" s="457">
        <v>47</v>
      </c>
      <c r="AX2" s="457">
        <v>48</v>
      </c>
      <c r="AY2" s="457">
        <v>49</v>
      </c>
      <c r="AZ2" s="457">
        <v>50</v>
      </c>
      <c r="BA2" s="457">
        <v>51</v>
      </c>
      <c r="BB2" s="457">
        <v>52</v>
      </c>
      <c r="BC2" s="457">
        <v>53</v>
      </c>
      <c r="BD2" s="457">
        <v>54</v>
      </c>
      <c r="BE2" s="457">
        <v>55</v>
      </c>
      <c r="BF2" s="457">
        <v>56</v>
      </c>
      <c r="BG2" s="457">
        <v>57</v>
      </c>
      <c r="BH2" s="457">
        <v>58</v>
      </c>
      <c r="BI2" s="457">
        <v>59</v>
      </c>
      <c r="BJ2" s="457">
        <v>60</v>
      </c>
      <c r="BK2" s="457">
        <v>61</v>
      </c>
      <c r="BL2" s="457">
        <v>62</v>
      </c>
      <c r="BM2" s="457">
        <v>63</v>
      </c>
      <c r="BN2" s="457">
        <v>64</v>
      </c>
      <c r="BO2" s="457">
        <v>65</v>
      </c>
      <c r="BP2" s="457">
        <v>66</v>
      </c>
      <c r="BQ2" s="457">
        <v>67</v>
      </c>
      <c r="BR2" s="457">
        <v>68</v>
      </c>
      <c r="BS2" s="457">
        <v>69</v>
      </c>
      <c r="BT2" s="457">
        <v>70</v>
      </c>
      <c r="BU2" s="457">
        <v>71</v>
      </c>
      <c r="BV2" s="457">
        <v>72</v>
      </c>
      <c r="BW2" s="457">
        <v>73</v>
      </c>
      <c r="BX2" s="457">
        <v>74</v>
      </c>
      <c r="BY2" s="457">
        <v>75</v>
      </c>
      <c r="BZ2" s="457">
        <v>76</v>
      </c>
      <c r="CA2" s="457">
        <v>77</v>
      </c>
      <c r="CB2" s="457">
        <v>78</v>
      </c>
      <c r="CC2" s="457">
        <v>79</v>
      </c>
      <c r="CD2" s="457">
        <v>80</v>
      </c>
      <c r="CE2" s="457">
        <v>81</v>
      </c>
      <c r="CF2" s="457">
        <v>82</v>
      </c>
      <c r="CG2" s="457">
        <v>83</v>
      </c>
      <c r="CH2" s="457">
        <v>84</v>
      </c>
      <c r="CI2" s="457">
        <v>85</v>
      </c>
      <c r="CJ2" s="457">
        <v>86</v>
      </c>
      <c r="CK2" s="457">
        <v>87</v>
      </c>
      <c r="CL2" s="457">
        <v>88</v>
      </c>
      <c r="CM2" s="457">
        <v>89</v>
      </c>
      <c r="CN2" s="457">
        <v>90</v>
      </c>
      <c r="CO2" s="457">
        <v>91</v>
      </c>
      <c r="CP2" s="457">
        <v>92</v>
      </c>
      <c r="CQ2" s="457">
        <v>93</v>
      </c>
      <c r="CR2" s="457">
        <v>94</v>
      </c>
      <c r="CS2" s="457">
        <v>95</v>
      </c>
      <c r="CT2" s="457">
        <v>96</v>
      </c>
      <c r="CU2" s="457">
        <v>97</v>
      </c>
      <c r="CV2" s="457">
        <v>98</v>
      </c>
      <c r="CW2" s="457">
        <v>99</v>
      </c>
      <c r="CX2" s="457">
        <v>100</v>
      </c>
      <c r="CY2" s="457">
        <v>101</v>
      </c>
      <c r="CZ2" s="457">
        <v>102</v>
      </c>
      <c r="DA2" s="457">
        <v>103</v>
      </c>
      <c r="DB2" s="457">
        <v>104</v>
      </c>
      <c r="DC2" s="457">
        <v>105</v>
      </c>
      <c r="DD2" s="457">
        <v>106</v>
      </c>
      <c r="DE2" s="457">
        <v>107</v>
      </c>
      <c r="DF2" s="457">
        <v>108</v>
      </c>
      <c r="DG2" s="457">
        <v>109</v>
      </c>
      <c r="DH2" s="457">
        <v>110</v>
      </c>
      <c r="DI2" s="457">
        <v>111</v>
      </c>
      <c r="DJ2" s="457">
        <v>112</v>
      </c>
      <c r="DK2" s="457">
        <v>113</v>
      </c>
      <c r="DL2" s="457">
        <v>114</v>
      </c>
      <c r="DM2" s="457">
        <v>115</v>
      </c>
      <c r="DN2" s="457">
        <v>116</v>
      </c>
      <c r="DO2" s="457">
        <v>117</v>
      </c>
      <c r="DP2" s="457">
        <v>118</v>
      </c>
      <c r="DQ2" s="457">
        <v>119</v>
      </c>
      <c r="DR2" s="457">
        <v>120</v>
      </c>
      <c r="DS2" s="457">
        <v>121</v>
      </c>
      <c r="DT2" s="457">
        <v>122</v>
      </c>
      <c r="DU2" s="457">
        <v>123</v>
      </c>
      <c r="DV2" s="457">
        <v>124</v>
      </c>
      <c r="DW2" s="457">
        <v>125</v>
      </c>
      <c r="DX2" s="457">
        <v>126</v>
      </c>
      <c r="DY2" s="457">
        <v>127</v>
      </c>
      <c r="DZ2" s="457">
        <v>128</v>
      </c>
      <c r="EA2" s="457">
        <v>129</v>
      </c>
      <c r="EB2" s="457">
        <v>130</v>
      </c>
      <c r="EC2" s="457">
        <v>131</v>
      </c>
      <c r="ED2" s="457">
        <v>132</v>
      </c>
      <c r="EE2" s="457">
        <v>133</v>
      </c>
      <c r="EF2" s="457">
        <v>134</v>
      </c>
      <c r="EG2" s="457">
        <v>135</v>
      </c>
      <c r="EH2" s="457">
        <v>136</v>
      </c>
      <c r="EI2" s="457">
        <v>137</v>
      </c>
      <c r="EJ2" s="457">
        <v>138</v>
      </c>
      <c r="EK2" s="457">
        <v>139</v>
      </c>
      <c r="EL2" s="457">
        <v>140</v>
      </c>
      <c r="EM2" s="457">
        <v>141</v>
      </c>
      <c r="EN2" s="457">
        <v>142</v>
      </c>
      <c r="EO2" s="457">
        <v>143</v>
      </c>
      <c r="EP2" s="457">
        <v>144</v>
      </c>
      <c r="EQ2" s="457">
        <v>145</v>
      </c>
      <c r="ER2" s="457">
        <v>146</v>
      </c>
      <c r="ES2" s="457">
        <v>147</v>
      </c>
      <c r="ET2" s="457">
        <v>148</v>
      </c>
      <c r="EU2" s="457">
        <v>149</v>
      </c>
      <c r="EV2" s="457">
        <v>150</v>
      </c>
      <c r="EW2" s="457">
        <v>151</v>
      </c>
    </row>
    <row r="3" spans="1:153" x14ac:dyDescent="0.3">
      <c r="A3" s="11"/>
      <c r="B3" s="12" t="s">
        <v>0</v>
      </c>
      <c r="C3" s="228" t="s">
        <v>122</v>
      </c>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row>
    <row r="4" spans="1:153" x14ac:dyDescent="0.3">
      <c r="A4" s="13" t="s">
        <v>1</v>
      </c>
      <c r="B4" s="14" t="s">
        <v>2</v>
      </c>
      <c r="C4" s="456">
        <v>700</v>
      </c>
      <c r="D4" s="456">
        <v>701</v>
      </c>
      <c r="E4" s="456">
        <v>702</v>
      </c>
      <c r="F4" s="456">
        <v>703</v>
      </c>
      <c r="G4" s="456">
        <v>704</v>
      </c>
      <c r="H4" s="456">
        <v>705</v>
      </c>
      <c r="I4" s="456">
        <v>706</v>
      </c>
      <c r="J4" s="456">
        <v>707</v>
      </c>
      <c r="K4" s="456">
        <v>708</v>
      </c>
      <c r="L4" s="456">
        <v>709</v>
      </c>
      <c r="M4" s="456">
        <v>710</v>
      </c>
      <c r="N4" s="456">
        <v>711</v>
      </c>
      <c r="O4" s="456">
        <v>712</v>
      </c>
      <c r="P4" s="456">
        <v>713</v>
      </c>
      <c r="Q4" s="456">
        <v>714</v>
      </c>
      <c r="R4" s="456">
        <v>715</v>
      </c>
      <c r="S4" s="456">
        <v>716</v>
      </c>
      <c r="T4" s="456">
        <v>717</v>
      </c>
      <c r="U4" s="456">
        <v>718</v>
      </c>
      <c r="V4" s="456">
        <v>719</v>
      </c>
      <c r="W4" s="456">
        <v>720</v>
      </c>
      <c r="X4" s="456">
        <v>721</v>
      </c>
      <c r="Y4" s="456">
        <v>722</v>
      </c>
      <c r="Z4" s="456">
        <v>723</v>
      </c>
      <c r="AA4" s="456">
        <v>724</v>
      </c>
      <c r="AB4" s="456">
        <v>725</v>
      </c>
      <c r="AC4" s="456">
        <v>726</v>
      </c>
      <c r="AD4" s="456">
        <v>727</v>
      </c>
      <c r="AE4" s="456">
        <v>728</v>
      </c>
      <c r="AF4" s="456">
        <v>729</v>
      </c>
      <c r="AG4" s="456">
        <v>730</v>
      </c>
      <c r="AH4" s="456">
        <v>731</v>
      </c>
      <c r="AI4" s="456">
        <v>732</v>
      </c>
      <c r="AJ4" s="456">
        <v>733</v>
      </c>
      <c r="AK4" s="456">
        <v>734</v>
      </c>
      <c r="AL4" s="456">
        <v>735</v>
      </c>
      <c r="AM4" s="456">
        <v>736</v>
      </c>
      <c r="AN4" s="456">
        <v>737</v>
      </c>
      <c r="AO4" s="456">
        <v>738</v>
      </c>
      <c r="AP4" s="456">
        <v>739</v>
      </c>
      <c r="AQ4" s="456">
        <v>740</v>
      </c>
      <c r="AR4" s="456">
        <v>741</v>
      </c>
      <c r="AS4" s="456">
        <v>742</v>
      </c>
      <c r="AT4" s="456">
        <v>743</v>
      </c>
      <c r="AU4" s="456">
        <v>744</v>
      </c>
      <c r="AV4" s="456">
        <v>745</v>
      </c>
      <c r="AW4" s="456">
        <v>746</v>
      </c>
      <c r="AX4" s="456">
        <v>747</v>
      </c>
      <c r="AY4" s="456">
        <v>748</v>
      </c>
      <c r="AZ4" s="456">
        <v>749</v>
      </c>
      <c r="BA4" s="456">
        <v>750</v>
      </c>
      <c r="BB4" s="456">
        <v>751</v>
      </c>
      <c r="BC4" s="456">
        <v>752</v>
      </c>
      <c r="BD4" s="456">
        <v>753</v>
      </c>
      <c r="BE4" s="456">
        <v>754</v>
      </c>
      <c r="BF4" s="456">
        <v>755</v>
      </c>
      <c r="BG4" s="456">
        <v>756</v>
      </c>
      <c r="BH4" s="456">
        <v>757</v>
      </c>
      <c r="BI4" s="456">
        <v>758</v>
      </c>
      <c r="BJ4" s="456">
        <v>759</v>
      </c>
      <c r="BK4" s="456">
        <v>760</v>
      </c>
      <c r="BL4" s="456">
        <v>761</v>
      </c>
      <c r="BM4" s="456">
        <v>762</v>
      </c>
      <c r="BN4" s="456">
        <v>763</v>
      </c>
      <c r="BO4" s="456">
        <v>764</v>
      </c>
      <c r="BP4" s="456">
        <v>765</v>
      </c>
      <c r="BQ4" s="456">
        <v>766</v>
      </c>
      <c r="BR4" s="456">
        <v>767</v>
      </c>
      <c r="BS4" s="456">
        <v>768</v>
      </c>
      <c r="BT4" s="456">
        <v>769</v>
      </c>
      <c r="BU4" s="456">
        <v>770</v>
      </c>
      <c r="BV4" s="456">
        <v>771</v>
      </c>
      <c r="BW4" s="456">
        <v>772</v>
      </c>
      <c r="BX4" s="456">
        <v>773</v>
      </c>
      <c r="BY4" s="456">
        <v>774</v>
      </c>
      <c r="BZ4" s="456">
        <v>775</v>
      </c>
      <c r="CA4" s="456">
        <v>776</v>
      </c>
      <c r="CB4" s="456">
        <v>777</v>
      </c>
      <c r="CC4" s="456">
        <v>778</v>
      </c>
      <c r="CD4" s="456">
        <v>779</v>
      </c>
      <c r="CE4" s="456">
        <v>780</v>
      </c>
      <c r="CF4" s="456">
        <v>781</v>
      </c>
      <c r="CG4" s="456">
        <v>782</v>
      </c>
      <c r="CH4" s="456">
        <v>783</v>
      </c>
      <c r="CI4" s="456">
        <v>784</v>
      </c>
      <c r="CJ4" s="456">
        <v>785</v>
      </c>
      <c r="CK4" s="456">
        <v>786</v>
      </c>
      <c r="CL4" s="456">
        <v>787</v>
      </c>
      <c r="CM4" s="456">
        <v>788</v>
      </c>
      <c r="CN4" s="456">
        <v>789</v>
      </c>
      <c r="CO4" s="456">
        <v>790</v>
      </c>
      <c r="CP4" s="456">
        <v>791</v>
      </c>
      <c r="CQ4" s="456">
        <v>792</v>
      </c>
      <c r="CR4" s="456">
        <v>793</v>
      </c>
      <c r="CS4" s="456">
        <v>794</v>
      </c>
      <c r="CT4" s="456">
        <v>795</v>
      </c>
      <c r="CU4" s="456">
        <v>796</v>
      </c>
      <c r="CV4" s="456">
        <v>797</v>
      </c>
      <c r="CW4" s="456">
        <v>798</v>
      </c>
      <c r="CX4" s="456">
        <v>799</v>
      </c>
      <c r="CY4" s="456">
        <v>800</v>
      </c>
      <c r="CZ4" s="456">
        <v>801</v>
      </c>
      <c r="DA4" s="456">
        <v>802</v>
      </c>
      <c r="DB4" s="456">
        <v>803</v>
      </c>
      <c r="DC4" s="456">
        <v>804</v>
      </c>
      <c r="DD4" s="456">
        <v>805</v>
      </c>
      <c r="DE4" s="456">
        <v>806</v>
      </c>
      <c r="DF4" s="456">
        <v>807</v>
      </c>
      <c r="DG4" s="456">
        <v>808</v>
      </c>
      <c r="DH4" s="456">
        <v>809</v>
      </c>
      <c r="DI4" s="456">
        <v>810</v>
      </c>
      <c r="DJ4" s="456">
        <v>811</v>
      </c>
      <c r="DK4" s="456">
        <v>812</v>
      </c>
      <c r="DL4" s="456">
        <v>813</v>
      </c>
      <c r="DM4" s="456">
        <v>814</v>
      </c>
      <c r="DN4" s="456">
        <v>815</v>
      </c>
      <c r="DO4" s="456">
        <v>816</v>
      </c>
      <c r="DP4" s="456">
        <v>817</v>
      </c>
      <c r="DQ4" s="456">
        <v>818</v>
      </c>
      <c r="DR4" s="456">
        <v>819</v>
      </c>
      <c r="DS4" s="456">
        <v>820</v>
      </c>
      <c r="DT4" s="456">
        <v>821</v>
      </c>
      <c r="DU4" s="456">
        <v>822</v>
      </c>
      <c r="DV4" s="456">
        <v>823</v>
      </c>
      <c r="DW4" s="456">
        <v>824</v>
      </c>
      <c r="DX4" s="456">
        <v>825</v>
      </c>
      <c r="DY4" s="456">
        <v>826</v>
      </c>
      <c r="DZ4" s="456">
        <v>827</v>
      </c>
      <c r="EA4" s="456">
        <v>828</v>
      </c>
      <c r="EB4" s="456">
        <v>829</v>
      </c>
      <c r="EC4" s="456">
        <v>830</v>
      </c>
      <c r="ED4" s="456">
        <v>831</v>
      </c>
      <c r="EE4" s="456">
        <v>832</v>
      </c>
      <c r="EF4" s="456">
        <v>833</v>
      </c>
      <c r="EG4" s="456">
        <v>834</v>
      </c>
      <c r="EH4" s="456">
        <v>835</v>
      </c>
      <c r="EI4" s="456">
        <v>836</v>
      </c>
      <c r="EJ4" s="456">
        <v>837</v>
      </c>
      <c r="EK4" s="456">
        <v>838</v>
      </c>
      <c r="EL4" s="456">
        <v>839</v>
      </c>
      <c r="EM4" s="456">
        <v>840</v>
      </c>
      <c r="EN4" s="456">
        <v>841</v>
      </c>
      <c r="EO4" s="456">
        <v>842</v>
      </c>
      <c r="EP4" s="456">
        <v>843</v>
      </c>
      <c r="EQ4" s="456">
        <v>844</v>
      </c>
      <c r="ER4" s="456">
        <v>845</v>
      </c>
      <c r="ES4" s="456">
        <v>846</v>
      </c>
      <c r="ET4" s="456">
        <v>847</v>
      </c>
      <c r="EU4" s="456">
        <v>848</v>
      </c>
      <c r="EV4" s="456">
        <v>849</v>
      </c>
      <c r="EW4" s="456">
        <v>850</v>
      </c>
    </row>
    <row r="5" spans="1:153" x14ac:dyDescent="0.3">
      <c r="A5" s="11"/>
      <c r="B5" s="14" t="s">
        <v>3</v>
      </c>
      <c r="C5" s="11" t="s">
        <v>4</v>
      </c>
      <c r="D5" s="11" t="s">
        <v>4</v>
      </c>
      <c r="E5" s="11" t="s">
        <v>4</v>
      </c>
      <c r="F5" s="11" t="s">
        <v>4</v>
      </c>
      <c r="G5" s="11" t="s">
        <v>4</v>
      </c>
      <c r="H5" s="11" t="s">
        <v>4</v>
      </c>
      <c r="I5" s="11" t="s">
        <v>4</v>
      </c>
      <c r="J5" s="11" t="s">
        <v>4</v>
      </c>
      <c r="K5" s="11" t="s">
        <v>4</v>
      </c>
      <c r="L5" s="11" t="s">
        <v>4</v>
      </c>
      <c r="M5" s="11" t="s">
        <v>4</v>
      </c>
      <c r="N5" s="11" t="s">
        <v>4</v>
      </c>
      <c r="O5" s="11" t="s">
        <v>4</v>
      </c>
      <c r="P5" s="11" t="s">
        <v>4</v>
      </c>
      <c r="Q5" s="11" t="s">
        <v>4</v>
      </c>
      <c r="R5" s="11" t="s">
        <v>4</v>
      </c>
      <c r="S5" s="11" t="s">
        <v>4</v>
      </c>
      <c r="T5" s="11" t="s">
        <v>4</v>
      </c>
      <c r="U5" s="11" t="s">
        <v>4</v>
      </c>
      <c r="V5" s="11" t="s">
        <v>4</v>
      </c>
      <c r="W5" s="11" t="s">
        <v>4</v>
      </c>
      <c r="X5" s="11" t="s">
        <v>4</v>
      </c>
      <c r="Y5" s="11" t="s">
        <v>4</v>
      </c>
      <c r="Z5" s="11" t="s">
        <v>4</v>
      </c>
      <c r="AA5" s="11" t="s">
        <v>4</v>
      </c>
      <c r="AB5" s="11" t="s">
        <v>4</v>
      </c>
      <c r="AC5" s="11" t="s">
        <v>4</v>
      </c>
      <c r="AD5" s="11" t="s">
        <v>4</v>
      </c>
      <c r="AE5" s="11" t="s">
        <v>4</v>
      </c>
      <c r="AF5" s="11" t="s">
        <v>4</v>
      </c>
      <c r="AG5" s="11" t="s">
        <v>4</v>
      </c>
      <c r="AH5" s="11" t="s">
        <v>4</v>
      </c>
      <c r="AI5" s="11" t="s">
        <v>4</v>
      </c>
      <c r="AJ5" s="11" t="s">
        <v>4</v>
      </c>
      <c r="AK5" s="11" t="s">
        <v>4</v>
      </c>
      <c r="AL5" s="11" t="s">
        <v>4</v>
      </c>
      <c r="AM5" s="11" t="s">
        <v>4</v>
      </c>
      <c r="AN5" s="11" t="s">
        <v>4</v>
      </c>
      <c r="AO5" s="11" t="s">
        <v>4</v>
      </c>
      <c r="AP5" s="11" t="s">
        <v>4</v>
      </c>
      <c r="AQ5" s="11" t="s">
        <v>4</v>
      </c>
      <c r="AR5" s="11" t="s">
        <v>4</v>
      </c>
      <c r="AS5" s="11" t="s">
        <v>4</v>
      </c>
      <c r="AT5" s="11" t="s">
        <v>4</v>
      </c>
      <c r="AU5" s="11" t="s">
        <v>4</v>
      </c>
      <c r="AV5" s="11" t="s">
        <v>4</v>
      </c>
      <c r="AW5" s="11" t="s">
        <v>4</v>
      </c>
      <c r="AX5" s="11" t="s">
        <v>4</v>
      </c>
      <c r="AY5" s="11" t="s">
        <v>4</v>
      </c>
      <c r="AZ5" s="11" t="s">
        <v>4</v>
      </c>
      <c r="BA5" s="11" t="s">
        <v>4</v>
      </c>
      <c r="BB5" s="11" t="s">
        <v>4</v>
      </c>
      <c r="BC5" s="11" t="s">
        <v>4</v>
      </c>
      <c r="BD5" s="11" t="s">
        <v>4</v>
      </c>
      <c r="BE5" s="11" t="s">
        <v>4</v>
      </c>
      <c r="BF5" s="11" t="s">
        <v>4</v>
      </c>
      <c r="BG5" s="11" t="s">
        <v>4</v>
      </c>
      <c r="BH5" s="11" t="s">
        <v>4</v>
      </c>
      <c r="BI5" s="11" t="s">
        <v>4</v>
      </c>
      <c r="BJ5" s="11" t="s">
        <v>4</v>
      </c>
      <c r="BK5" s="11" t="s">
        <v>4</v>
      </c>
      <c r="BL5" s="11" t="s">
        <v>4</v>
      </c>
      <c r="BM5" s="11" t="s">
        <v>4</v>
      </c>
      <c r="BN5" s="11" t="s">
        <v>4</v>
      </c>
      <c r="BO5" s="11" t="s">
        <v>4</v>
      </c>
      <c r="BP5" s="11" t="s">
        <v>4</v>
      </c>
      <c r="BQ5" s="11" t="s">
        <v>4</v>
      </c>
      <c r="BR5" s="11" t="s">
        <v>4</v>
      </c>
      <c r="BS5" s="11" t="s">
        <v>4</v>
      </c>
      <c r="BT5" s="11" t="s">
        <v>4</v>
      </c>
      <c r="BU5" s="11" t="s">
        <v>4</v>
      </c>
      <c r="BV5" s="11" t="s">
        <v>4</v>
      </c>
      <c r="BW5" s="11" t="s">
        <v>4</v>
      </c>
      <c r="BX5" s="11" t="s">
        <v>4</v>
      </c>
      <c r="BY5" s="11" t="s">
        <v>4</v>
      </c>
      <c r="BZ5" s="11" t="s">
        <v>4</v>
      </c>
      <c r="CA5" s="11" t="s">
        <v>4</v>
      </c>
      <c r="CB5" s="11" t="s">
        <v>4</v>
      </c>
      <c r="CC5" s="11" t="s">
        <v>4</v>
      </c>
      <c r="CD5" s="11" t="s">
        <v>4</v>
      </c>
      <c r="CE5" s="11" t="s">
        <v>4</v>
      </c>
      <c r="CF5" s="11" t="s">
        <v>4</v>
      </c>
      <c r="CG5" s="11" t="s">
        <v>4</v>
      </c>
      <c r="CH5" s="11" t="s">
        <v>4</v>
      </c>
      <c r="CI5" s="11" t="s">
        <v>4</v>
      </c>
      <c r="CJ5" s="11" t="s">
        <v>4</v>
      </c>
      <c r="CK5" s="11" t="s">
        <v>4</v>
      </c>
      <c r="CL5" s="11" t="s">
        <v>4</v>
      </c>
      <c r="CM5" s="11" t="s">
        <v>4</v>
      </c>
      <c r="CN5" s="11" t="s">
        <v>4</v>
      </c>
      <c r="CO5" s="11" t="s">
        <v>4</v>
      </c>
      <c r="CP5" s="11" t="s">
        <v>4</v>
      </c>
      <c r="CQ5" s="11" t="s">
        <v>4</v>
      </c>
      <c r="CR5" s="11" t="s">
        <v>4</v>
      </c>
      <c r="CS5" s="11" t="s">
        <v>4</v>
      </c>
      <c r="CT5" s="11" t="s">
        <v>4</v>
      </c>
      <c r="CU5" s="11" t="s">
        <v>4</v>
      </c>
      <c r="CV5" s="11" t="s">
        <v>4</v>
      </c>
      <c r="CW5" s="11" t="s">
        <v>4</v>
      </c>
      <c r="CX5" s="11" t="s">
        <v>4</v>
      </c>
      <c r="CY5" s="11" t="s">
        <v>4</v>
      </c>
      <c r="CZ5" s="11" t="s">
        <v>4</v>
      </c>
      <c r="DA5" s="11" t="s">
        <v>4</v>
      </c>
      <c r="DB5" s="11" t="s">
        <v>4</v>
      </c>
      <c r="DC5" s="11" t="s">
        <v>4</v>
      </c>
      <c r="DD5" s="11" t="s">
        <v>4</v>
      </c>
      <c r="DE5" s="11" t="s">
        <v>4</v>
      </c>
      <c r="DF5" s="11" t="s">
        <v>4</v>
      </c>
      <c r="DG5" s="11" t="s">
        <v>4</v>
      </c>
      <c r="DH5" s="11" t="s">
        <v>4</v>
      </c>
      <c r="DI5" s="11" t="s">
        <v>4</v>
      </c>
      <c r="DJ5" s="11" t="s">
        <v>4</v>
      </c>
      <c r="DK5" s="11" t="s">
        <v>4</v>
      </c>
      <c r="DL5" s="11" t="s">
        <v>4</v>
      </c>
      <c r="DM5" s="11" t="s">
        <v>4</v>
      </c>
      <c r="DN5" s="11" t="s">
        <v>4</v>
      </c>
      <c r="DO5" s="11" t="s">
        <v>4</v>
      </c>
      <c r="DP5" s="11" t="s">
        <v>4</v>
      </c>
      <c r="DQ5" s="11" t="s">
        <v>4</v>
      </c>
      <c r="DR5" s="11" t="s">
        <v>4</v>
      </c>
      <c r="DS5" s="11" t="s">
        <v>4</v>
      </c>
      <c r="DT5" s="11" t="s">
        <v>4</v>
      </c>
      <c r="DU5" s="11" t="s">
        <v>4</v>
      </c>
      <c r="DV5" s="11" t="s">
        <v>4</v>
      </c>
      <c r="DW5" s="11" t="s">
        <v>4</v>
      </c>
      <c r="DX5" s="11" t="s">
        <v>4</v>
      </c>
      <c r="DY5" s="11" t="s">
        <v>4</v>
      </c>
      <c r="DZ5" s="11" t="s">
        <v>4</v>
      </c>
      <c r="EA5" s="11" t="s">
        <v>4</v>
      </c>
      <c r="EB5" s="11" t="s">
        <v>4</v>
      </c>
      <c r="EC5" s="11" t="s">
        <v>4</v>
      </c>
      <c r="ED5" s="11" t="s">
        <v>4</v>
      </c>
      <c r="EE5" s="11" t="s">
        <v>4</v>
      </c>
      <c r="EF5" s="11" t="s">
        <v>4</v>
      </c>
      <c r="EG5" s="11" t="s">
        <v>4</v>
      </c>
      <c r="EH5" s="11" t="s">
        <v>4</v>
      </c>
      <c r="EI5" s="11" t="s">
        <v>4</v>
      </c>
      <c r="EJ5" s="11" t="s">
        <v>4</v>
      </c>
      <c r="EK5" s="11" t="s">
        <v>4</v>
      </c>
      <c r="EL5" s="11" t="s">
        <v>4</v>
      </c>
      <c r="EM5" s="11" t="s">
        <v>4</v>
      </c>
      <c r="EN5" s="11" t="s">
        <v>4</v>
      </c>
      <c r="EO5" s="11" t="s">
        <v>4</v>
      </c>
      <c r="EP5" s="11" t="s">
        <v>4</v>
      </c>
      <c r="EQ5" s="11" t="s">
        <v>4</v>
      </c>
      <c r="ER5" s="11" t="s">
        <v>4</v>
      </c>
      <c r="ES5" s="11" t="s">
        <v>4</v>
      </c>
      <c r="ET5" s="11" t="s">
        <v>4</v>
      </c>
      <c r="EU5" s="11" t="s">
        <v>4</v>
      </c>
      <c r="EV5" s="11" t="s">
        <v>4</v>
      </c>
      <c r="EW5" s="11" t="s">
        <v>4</v>
      </c>
    </row>
    <row r="6" spans="1:153" x14ac:dyDescent="0.3">
      <c r="A6" s="229">
        <v>7011277</v>
      </c>
      <c r="B6" s="15" t="s">
        <v>5</v>
      </c>
      <c r="C6" s="230">
        <v>2.4045397721106889</v>
      </c>
      <c r="D6" s="230">
        <v>2.4235305480195337</v>
      </c>
      <c r="E6" s="230">
        <v>2.4425213239283776</v>
      </c>
      <c r="F6" s="230">
        <v>2.4615120998372215</v>
      </c>
      <c r="G6" s="230">
        <v>2.4805028757460663</v>
      </c>
      <c r="H6" s="230">
        <v>2.4994936516549107</v>
      </c>
      <c r="I6" s="230">
        <v>2.518484427563755</v>
      </c>
      <c r="J6" s="230">
        <v>2.5374752034725989</v>
      </c>
      <c r="K6" s="230">
        <v>2.5564659793814433</v>
      </c>
      <c r="L6" s="230">
        <v>2.5754567552902881</v>
      </c>
      <c r="M6" s="230">
        <v>2.594447531199132</v>
      </c>
      <c r="N6" s="230">
        <v>2.6134383071079759</v>
      </c>
      <c r="O6" s="230">
        <v>2.6324290830168207</v>
      </c>
      <c r="P6" s="230">
        <v>2.6514198589256646</v>
      </c>
      <c r="Q6" s="230">
        <v>2.6704106348345094</v>
      </c>
      <c r="R6" s="230">
        <v>2.6894014107433533</v>
      </c>
      <c r="S6" s="230">
        <v>2.7083921866521976</v>
      </c>
      <c r="T6" s="230">
        <v>2.7273829625610415</v>
      </c>
      <c r="U6" s="230">
        <v>2.7463737384698859</v>
      </c>
      <c r="V6" s="230">
        <v>2.7653645143787302</v>
      </c>
      <c r="W6" s="230">
        <v>2.784355290287575</v>
      </c>
      <c r="X6" s="230">
        <v>2.8033460661964189</v>
      </c>
      <c r="Y6" s="230">
        <v>2.8223368421052628</v>
      </c>
      <c r="Z6" s="230">
        <v>2.8413276180141076</v>
      </c>
      <c r="AA6" s="230">
        <v>2.860318393922952</v>
      </c>
      <c r="AB6" s="230">
        <v>2.8793091698317959</v>
      </c>
      <c r="AC6" s="230">
        <v>2.8982999457406402</v>
      </c>
      <c r="AD6" s="230">
        <v>2.9172907216494846</v>
      </c>
      <c r="AE6" s="230">
        <v>2.9362814975583285</v>
      </c>
      <c r="AF6" s="230">
        <v>2.9552722734671732</v>
      </c>
      <c r="AG6" s="230">
        <v>2.974263049376018</v>
      </c>
      <c r="AH6" s="230">
        <v>2.9932538252848619</v>
      </c>
      <c r="AI6" s="230">
        <v>3.0122446011937059</v>
      </c>
      <c r="AJ6" s="230">
        <v>3.0312353771025502</v>
      </c>
      <c r="AK6" s="230">
        <v>3.050226153011395</v>
      </c>
      <c r="AL6" s="230">
        <v>3.0692169289202389</v>
      </c>
      <c r="AM6" s="230">
        <v>3.0882077048290828</v>
      </c>
      <c r="AN6" s="230">
        <v>3.1071984807379276</v>
      </c>
      <c r="AO6" s="230">
        <v>3.1261892566467715</v>
      </c>
      <c r="AP6" s="230">
        <v>3.1451800325556163</v>
      </c>
      <c r="AQ6" s="230">
        <v>3.1641708084644602</v>
      </c>
      <c r="AR6" s="230">
        <v>3.183161584373305</v>
      </c>
      <c r="AS6" s="230">
        <v>3.2021523602821489</v>
      </c>
      <c r="AT6" s="230">
        <v>3.2211431361909928</v>
      </c>
      <c r="AU6" s="230">
        <v>3.2401339120998371</v>
      </c>
      <c r="AV6" s="230">
        <v>3.2591246880086819</v>
      </c>
      <c r="AW6" s="230">
        <v>3.2781154639175258</v>
      </c>
      <c r="AX6" s="230">
        <v>3.2971062398263697</v>
      </c>
      <c r="AY6" s="230">
        <v>3.3160970157352145</v>
      </c>
      <c r="AZ6" s="230">
        <v>3.3350877916440593</v>
      </c>
      <c r="BA6" s="230">
        <v>3.3540785675529032</v>
      </c>
      <c r="BB6" s="230">
        <v>3.3730693434617471</v>
      </c>
      <c r="BC6" s="230">
        <v>3.3920601193705915</v>
      </c>
      <c r="BD6" s="230">
        <v>3.4110508952794358</v>
      </c>
      <c r="BE6" s="230">
        <v>3.4300416711882802</v>
      </c>
      <c r="BF6" s="230">
        <v>3.4490324470971241</v>
      </c>
      <c r="BG6" s="230">
        <v>3.4680232230059689</v>
      </c>
      <c r="BH6" s="230">
        <v>3.4870139989148128</v>
      </c>
      <c r="BI6" s="230">
        <v>3.5060047748236567</v>
      </c>
      <c r="BJ6" s="230">
        <v>3.5249955507325015</v>
      </c>
      <c r="BK6" s="230">
        <v>3.5439863266413458</v>
      </c>
      <c r="BL6" s="230">
        <v>3.5629771025501902</v>
      </c>
      <c r="BM6" s="230">
        <v>3.5819678784590341</v>
      </c>
      <c r="BN6" s="230">
        <v>3.6009586543678784</v>
      </c>
      <c r="BO6" s="230">
        <v>3.6199494302767232</v>
      </c>
      <c r="BP6" s="230">
        <v>3.6389402061855671</v>
      </c>
      <c r="BQ6" s="230">
        <v>3.657930982094411</v>
      </c>
      <c r="BR6" s="230">
        <v>3.6769217580032558</v>
      </c>
      <c r="BS6" s="230">
        <v>3.6959125339120997</v>
      </c>
      <c r="BT6" s="230">
        <v>3.7149033098209445</v>
      </c>
      <c r="BU6" s="230">
        <v>3.7338940857297884</v>
      </c>
      <c r="BV6" s="230">
        <v>3.7528848616386328</v>
      </c>
      <c r="BW6" s="230">
        <v>3.7718756375474771</v>
      </c>
      <c r="BX6" s="230">
        <v>3.790866413456321</v>
      </c>
      <c r="BY6" s="230">
        <v>3.8098571893651654</v>
      </c>
      <c r="BZ6" s="230">
        <v>3.8288479652740102</v>
      </c>
      <c r="CA6" s="230">
        <v>3.8478387411828541</v>
      </c>
      <c r="CB6" s="230">
        <v>3.8668295170916989</v>
      </c>
      <c r="CC6" s="230">
        <v>3.8858202930005428</v>
      </c>
      <c r="CD6" s="230">
        <v>3.9048110689093871</v>
      </c>
      <c r="CE6" s="230">
        <v>3.9238018448182306</v>
      </c>
      <c r="CF6" s="230">
        <v>3.9427926207270754</v>
      </c>
      <c r="CG6" s="230">
        <v>3.9617833966359197</v>
      </c>
      <c r="CH6" s="230">
        <v>3.9807741725447641</v>
      </c>
      <c r="CI6" s="230">
        <v>3.9997649484536084</v>
      </c>
      <c r="CJ6" s="230">
        <v>4.0187557243624523</v>
      </c>
      <c r="CK6" s="230">
        <v>4.0377465002712967</v>
      </c>
      <c r="CL6" s="230">
        <v>4.0567372761801419</v>
      </c>
      <c r="CM6" s="230">
        <v>4.0757280520889854</v>
      </c>
      <c r="CN6" s="230">
        <v>4.0947188279978297</v>
      </c>
      <c r="CO6" s="230">
        <v>4.1137096039066741</v>
      </c>
      <c r="CP6" s="230">
        <v>4.1327003798155184</v>
      </c>
      <c r="CQ6" s="230">
        <v>4.1516911557243628</v>
      </c>
      <c r="CR6" s="230">
        <v>4.1706819316332071</v>
      </c>
      <c r="CS6" s="230">
        <v>4.1896727075420515</v>
      </c>
      <c r="CT6" s="230">
        <v>4.2086634834508958</v>
      </c>
      <c r="CU6" s="230">
        <v>4.2276542593597402</v>
      </c>
      <c r="CV6" s="230">
        <v>4.2466450352685836</v>
      </c>
      <c r="CW6" s="230">
        <v>4.265635811177428</v>
      </c>
      <c r="CX6" s="230">
        <v>4.2846265870862723</v>
      </c>
      <c r="CY6" s="230">
        <v>4.3036173629951167</v>
      </c>
      <c r="CZ6" s="230">
        <v>4.322608138903961</v>
      </c>
      <c r="DA6" s="230">
        <v>4.3415989148128054</v>
      </c>
      <c r="DB6" s="230">
        <v>4.3605896907216497</v>
      </c>
      <c r="DC6" s="230">
        <v>4.3795804666304941</v>
      </c>
      <c r="DD6" s="230">
        <v>4.3985712425393375</v>
      </c>
      <c r="DE6" s="230">
        <v>4.4175620184481827</v>
      </c>
      <c r="DF6" s="230">
        <v>4.4365527943570271</v>
      </c>
      <c r="DG6" s="230">
        <v>4.4555435702658706</v>
      </c>
      <c r="DH6" s="230">
        <v>4.4745343461747158</v>
      </c>
      <c r="DI6" s="230">
        <v>4.4935251220835593</v>
      </c>
      <c r="DJ6" s="230">
        <v>4.5125158979924045</v>
      </c>
      <c r="DK6" s="230">
        <v>4.5315066739012488</v>
      </c>
      <c r="DL6" s="230">
        <v>4.5504974498100923</v>
      </c>
      <c r="DM6" s="230">
        <v>4.5694882257189366</v>
      </c>
      <c r="DN6" s="230">
        <v>4.588479001627781</v>
      </c>
      <c r="DO6" s="230">
        <v>4.6074697775366253</v>
      </c>
      <c r="DP6" s="230">
        <v>4.6264605534454697</v>
      </c>
      <c r="DQ6" s="230">
        <v>4.645451329354314</v>
      </c>
      <c r="DR6" s="230">
        <v>4.6644421052631584</v>
      </c>
      <c r="DS6" s="230">
        <v>4.6834328811720018</v>
      </c>
      <c r="DT6" s="230">
        <v>4.7024236570808462</v>
      </c>
      <c r="DU6" s="230">
        <v>4.7214144329896914</v>
      </c>
      <c r="DV6" s="230">
        <v>4.7404052088985349</v>
      </c>
      <c r="DW6" s="230">
        <v>4.7593959848073792</v>
      </c>
      <c r="DX6" s="230">
        <v>4.7783867607162236</v>
      </c>
      <c r="DY6" s="230">
        <v>4.7973775366250679</v>
      </c>
      <c r="DZ6" s="230">
        <v>4.8163683125339132</v>
      </c>
      <c r="EA6" s="230">
        <v>4.8353590884427557</v>
      </c>
      <c r="EB6" s="230">
        <v>4.854349864351601</v>
      </c>
      <c r="EC6" s="230">
        <v>4.8733406402604444</v>
      </c>
      <c r="ED6" s="230">
        <v>4.8923314161692897</v>
      </c>
      <c r="EE6" s="230">
        <v>4.911322192078134</v>
      </c>
      <c r="EF6" s="230">
        <v>4.9303129679869784</v>
      </c>
      <c r="EG6" s="230">
        <v>4.9493037438958227</v>
      </c>
      <c r="EH6" s="230">
        <v>4.9682945198046662</v>
      </c>
      <c r="EI6" s="230">
        <v>4.9872852957135105</v>
      </c>
      <c r="EJ6" s="230">
        <v>5.0062760716223549</v>
      </c>
      <c r="EK6" s="230">
        <v>5.0252668475311992</v>
      </c>
      <c r="EL6" s="230">
        <v>5.0442576234400436</v>
      </c>
      <c r="EM6" s="230">
        <v>5.0632483993488879</v>
      </c>
      <c r="EN6" s="230">
        <v>5.0822391752577323</v>
      </c>
      <c r="EO6" s="230">
        <v>5.1012299511665766</v>
      </c>
      <c r="EP6" s="230">
        <v>5.120220727075421</v>
      </c>
      <c r="EQ6" s="230">
        <v>5.1392115029842653</v>
      </c>
      <c r="ER6" s="230">
        <v>5.1582022788931088</v>
      </c>
      <c r="ES6" s="230">
        <v>5.1771930548019531</v>
      </c>
      <c r="ET6" s="230">
        <v>5.1961838307107984</v>
      </c>
      <c r="EU6" s="230">
        <v>5.2151746066196418</v>
      </c>
      <c r="EV6" s="230">
        <v>5.2341653825284871</v>
      </c>
      <c r="EW6" s="230">
        <v>5.2531561584373305</v>
      </c>
    </row>
    <row r="7" spans="1:153" x14ac:dyDescent="0.3">
      <c r="A7" s="10">
        <v>7011278</v>
      </c>
      <c r="B7" s="16" t="s">
        <v>6</v>
      </c>
      <c r="C7" s="230">
        <v>3.2195231687466075</v>
      </c>
      <c r="D7" s="230">
        <v>3.2461102550189898</v>
      </c>
      <c r="E7" s="230">
        <v>3.272697341291372</v>
      </c>
      <c r="F7" s="230">
        <v>3.2992844275637534</v>
      </c>
      <c r="G7" s="230">
        <v>3.3258715138361361</v>
      </c>
      <c r="H7" s="230">
        <v>3.3524586001085175</v>
      </c>
      <c r="I7" s="230">
        <v>3.3790456863808993</v>
      </c>
      <c r="J7" s="230">
        <v>3.4056327726532816</v>
      </c>
      <c r="K7" s="230">
        <v>3.4322198589256629</v>
      </c>
      <c r="L7" s="230">
        <v>3.4588069451980457</v>
      </c>
      <c r="M7" s="230">
        <v>3.485394031470427</v>
      </c>
      <c r="N7" s="230">
        <v>3.5119811177428097</v>
      </c>
      <c r="O7" s="230">
        <v>3.5385682040151911</v>
      </c>
      <c r="P7" s="230">
        <v>3.5651552902875734</v>
      </c>
      <c r="Q7" s="230">
        <v>3.5917423765599557</v>
      </c>
      <c r="R7" s="230">
        <v>3.6183294628323375</v>
      </c>
      <c r="S7" s="230">
        <v>3.6449165491047197</v>
      </c>
      <c r="T7" s="230">
        <v>3.6715036353771011</v>
      </c>
      <c r="U7" s="230">
        <v>3.6980907216494829</v>
      </c>
      <c r="V7" s="230">
        <v>3.7246778079218652</v>
      </c>
      <c r="W7" s="230">
        <v>3.7512648941942479</v>
      </c>
      <c r="X7" s="230">
        <v>3.7778519804666293</v>
      </c>
      <c r="Y7" s="230">
        <v>3.8044390667390107</v>
      </c>
      <c r="Z7" s="230">
        <v>3.8310261530113934</v>
      </c>
      <c r="AA7" s="230">
        <v>3.8576132392837748</v>
      </c>
      <c r="AB7" s="230">
        <v>3.8842003255561575</v>
      </c>
      <c r="AC7" s="230">
        <v>3.9107874118285393</v>
      </c>
      <c r="AD7" s="230">
        <v>3.937374498100922</v>
      </c>
      <c r="AE7" s="230">
        <v>3.9639615843733034</v>
      </c>
      <c r="AF7" s="230">
        <v>3.9905486706456861</v>
      </c>
      <c r="AG7" s="230">
        <v>4.0171357569180675</v>
      </c>
      <c r="AH7" s="230">
        <v>4.0437228431904488</v>
      </c>
      <c r="AI7" s="230">
        <v>4.0703099294628311</v>
      </c>
      <c r="AJ7" s="230">
        <v>4.0968970157352134</v>
      </c>
      <c r="AK7" s="230">
        <v>4.1234841020075956</v>
      </c>
      <c r="AL7" s="230">
        <v>4.150071188279977</v>
      </c>
      <c r="AM7" s="230">
        <v>4.1766582745523602</v>
      </c>
      <c r="AN7" s="230">
        <v>4.2032453608247415</v>
      </c>
      <c r="AO7" s="230">
        <v>4.2298324470971229</v>
      </c>
      <c r="AP7" s="230">
        <v>4.2564195333695052</v>
      </c>
      <c r="AQ7" s="230">
        <v>4.2830066196418866</v>
      </c>
      <c r="AR7" s="230">
        <v>4.3095937059142697</v>
      </c>
      <c r="AS7" s="230">
        <v>4.3361807921866511</v>
      </c>
      <c r="AT7" s="230">
        <v>4.3627678784590325</v>
      </c>
      <c r="AU7" s="230">
        <v>4.3893549647314156</v>
      </c>
      <c r="AV7" s="230">
        <v>4.415942051003797</v>
      </c>
      <c r="AW7" s="230">
        <v>4.4425291372761793</v>
      </c>
      <c r="AX7" s="230">
        <v>4.4691162235485606</v>
      </c>
      <c r="AY7" s="230">
        <v>4.4957033098209438</v>
      </c>
      <c r="AZ7" s="230">
        <v>4.5222903960933252</v>
      </c>
      <c r="BA7" s="230">
        <v>4.5488774823657074</v>
      </c>
      <c r="BB7" s="230">
        <v>4.5754645686380888</v>
      </c>
      <c r="BC7" s="230">
        <v>4.6020516549104702</v>
      </c>
      <c r="BD7" s="230">
        <v>4.6286387411828533</v>
      </c>
      <c r="BE7" s="230">
        <v>4.6552258274552347</v>
      </c>
      <c r="BF7" s="230">
        <v>4.681812913727617</v>
      </c>
      <c r="BG7" s="230">
        <v>4.7083999999999993</v>
      </c>
      <c r="BH7" s="230">
        <v>4.7349870862723806</v>
      </c>
      <c r="BI7" s="230">
        <v>4.7615741725447629</v>
      </c>
      <c r="BJ7" s="230">
        <v>4.788161258817146</v>
      </c>
      <c r="BK7" s="230">
        <v>4.8147483450895274</v>
      </c>
      <c r="BL7" s="230">
        <v>4.8413354313619088</v>
      </c>
      <c r="BM7" s="230">
        <v>4.8679225176342911</v>
      </c>
      <c r="BN7" s="230">
        <v>4.8945096039066724</v>
      </c>
      <c r="BO7" s="230">
        <v>4.9210966901790556</v>
      </c>
      <c r="BP7" s="230">
        <v>4.947683776451437</v>
      </c>
      <c r="BQ7" s="230">
        <v>4.9742708627238184</v>
      </c>
      <c r="BR7" s="230">
        <v>5.0008579489962006</v>
      </c>
      <c r="BS7" s="230">
        <v>5.0274450352685829</v>
      </c>
      <c r="BT7" s="230">
        <v>5.0540321215409652</v>
      </c>
      <c r="BU7" s="230">
        <v>5.0806192078133465</v>
      </c>
      <c r="BV7" s="230">
        <v>5.1072062940857297</v>
      </c>
      <c r="BW7" s="230">
        <v>5.1337933803581111</v>
      </c>
      <c r="BX7" s="230">
        <v>5.1603804666304924</v>
      </c>
      <c r="BY7" s="230">
        <v>5.1869675529028747</v>
      </c>
      <c r="BZ7" s="230">
        <v>5.2135546391752561</v>
      </c>
      <c r="CA7" s="230">
        <v>5.2401417254476392</v>
      </c>
      <c r="CB7" s="230">
        <v>5.2667288117200206</v>
      </c>
      <c r="CC7" s="230">
        <v>5.293315897992402</v>
      </c>
      <c r="CD7" s="230">
        <v>5.3199029842647843</v>
      </c>
      <c r="CE7" s="230">
        <v>5.3464900705371665</v>
      </c>
      <c r="CF7" s="230">
        <v>5.3730771568095488</v>
      </c>
      <c r="CG7" s="230">
        <v>5.399664243081931</v>
      </c>
      <c r="CH7" s="230">
        <v>5.4262513293543133</v>
      </c>
      <c r="CI7" s="230">
        <v>5.4528384156266947</v>
      </c>
      <c r="CJ7" s="230">
        <v>5.4794255018990761</v>
      </c>
      <c r="CK7" s="230">
        <v>5.5060125881714583</v>
      </c>
      <c r="CL7" s="230">
        <v>5.5325996744438415</v>
      </c>
      <c r="CM7" s="230">
        <v>5.5591867607162229</v>
      </c>
      <c r="CN7" s="230">
        <v>5.5857738469886051</v>
      </c>
      <c r="CO7" s="230">
        <v>5.6123609332609856</v>
      </c>
      <c r="CP7" s="230">
        <v>5.6389480195333679</v>
      </c>
      <c r="CQ7" s="230">
        <v>5.665535105805751</v>
      </c>
      <c r="CR7" s="230">
        <v>5.6921221920781324</v>
      </c>
      <c r="CS7" s="230">
        <v>5.7187092783505147</v>
      </c>
      <c r="CT7" s="230">
        <v>5.7452963646228969</v>
      </c>
      <c r="CU7" s="230">
        <v>5.7718834508952783</v>
      </c>
      <c r="CV7" s="230">
        <v>5.7984705371676606</v>
      </c>
      <c r="CW7" s="230">
        <v>5.825057623440042</v>
      </c>
      <c r="CX7" s="230">
        <v>5.8516447097124251</v>
      </c>
      <c r="CY7" s="230">
        <v>5.8782317959848065</v>
      </c>
      <c r="CZ7" s="230">
        <v>5.9048188822571888</v>
      </c>
      <c r="DA7" s="230">
        <v>5.9314059685295701</v>
      </c>
      <c r="DB7" s="230">
        <v>5.9579930548019515</v>
      </c>
      <c r="DC7" s="230">
        <v>5.9845801410743347</v>
      </c>
      <c r="DD7" s="230">
        <v>6.011167227346716</v>
      </c>
      <c r="DE7" s="230">
        <v>6.0377543136190992</v>
      </c>
      <c r="DF7" s="230">
        <v>6.0643413998914806</v>
      </c>
      <c r="DG7" s="230">
        <v>6.090928486163862</v>
      </c>
      <c r="DH7" s="230">
        <v>6.1175155724362442</v>
      </c>
      <c r="DI7" s="230">
        <v>6.1441026587086256</v>
      </c>
      <c r="DJ7" s="230">
        <v>6.1706897449810088</v>
      </c>
      <c r="DK7" s="230">
        <v>6.197276831253391</v>
      </c>
      <c r="DL7" s="230">
        <v>6.2238639175257724</v>
      </c>
      <c r="DM7" s="230">
        <v>6.2504510037981538</v>
      </c>
      <c r="DN7" s="230">
        <v>6.2770380900705351</v>
      </c>
      <c r="DO7" s="230">
        <v>6.3036251763429183</v>
      </c>
      <c r="DP7" s="230">
        <v>6.3302122626153006</v>
      </c>
      <c r="DQ7" s="230">
        <v>6.3567993488876828</v>
      </c>
      <c r="DR7" s="230">
        <v>6.3833864351600642</v>
      </c>
      <c r="DS7" s="230">
        <v>6.4099735214324456</v>
      </c>
      <c r="DT7" s="230">
        <v>6.4365606077048279</v>
      </c>
      <c r="DU7" s="230">
        <v>6.463147693977211</v>
      </c>
      <c r="DV7" s="230">
        <v>6.4897347802495924</v>
      </c>
      <c r="DW7" s="230">
        <v>6.5163218665219746</v>
      </c>
      <c r="DX7" s="230">
        <v>6.542908952794356</v>
      </c>
      <c r="DY7" s="230">
        <v>6.5694960390667392</v>
      </c>
      <c r="DZ7" s="230">
        <v>6.5960831253391206</v>
      </c>
      <c r="EA7" s="230">
        <v>6.6226702116115019</v>
      </c>
      <c r="EB7" s="230">
        <v>6.6492572978838842</v>
      </c>
      <c r="EC7" s="230">
        <v>6.6758443841562665</v>
      </c>
      <c r="ED7" s="230">
        <v>6.7024314704286487</v>
      </c>
      <c r="EE7" s="230">
        <v>6.7290185567010301</v>
      </c>
      <c r="EF7" s="230">
        <v>6.7556056429734115</v>
      </c>
      <c r="EG7" s="230">
        <v>6.7821927292457946</v>
      </c>
      <c r="EH7" s="230">
        <v>6.808779815518176</v>
      </c>
      <c r="EI7" s="230">
        <v>6.8353669017905583</v>
      </c>
      <c r="EJ7" s="230">
        <v>6.8619539880629414</v>
      </c>
      <c r="EK7" s="230">
        <v>6.8885410743353228</v>
      </c>
      <c r="EL7" s="230">
        <v>6.9151281606077042</v>
      </c>
      <c r="EM7" s="230">
        <v>6.9417152468800856</v>
      </c>
      <c r="EN7" s="230">
        <v>6.9683023331524678</v>
      </c>
      <c r="EO7" s="230">
        <v>6.994889419424851</v>
      </c>
      <c r="EP7" s="230">
        <v>7.0214765056972324</v>
      </c>
      <c r="EQ7" s="230">
        <v>7.0480635919696137</v>
      </c>
      <c r="ER7" s="230">
        <v>7.0746506782419951</v>
      </c>
      <c r="ES7" s="230">
        <v>7.1012377645143783</v>
      </c>
      <c r="ET7" s="230">
        <v>7.1278248507867605</v>
      </c>
      <c r="EU7" s="230">
        <v>7.1544119370591419</v>
      </c>
      <c r="EV7" s="230">
        <v>7.1809990233315251</v>
      </c>
      <c r="EW7" s="230">
        <v>7.2075861096039064</v>
      </c>
    </row>
    <row r="8" spans="1:153" x14ac:dyDescent="0.3">
      <c r="A8" s="10">
        <v>7011279</v>
      </c>
      <c r="B8" s="16" t="s">
        <v>7</v>
      </c>
      <c r="C8" s="230">
        <v>4.057440043407488</v>
      </c>
      <c r="D8" s="230">
        <v>4.0916234400434073</v>
      </c>
      <c r="E8" s="230">
        <v>4.1258068366793266</v>
      </c>
      <c r="F8" s="230">
        <v>4.1599902333152468</v>
      </c>
      <c r="G8" s="230">
        <v>4.1941736299511669</v>
      </c>
      <c r="H8" s="230">
        <v>4.2283570265870862</v>
      </c>
      <c r="I8" s="230">
        <v>4.2625404232230055</v>
      </c>
      <c r="J8" s="230">
        <v>4.2967238198589257</v>
      </c>
      <c r="K8" s="230">
        <v>4.330907216494845</v>
      </c>
      <c r="L8" s="230">
        <v>4.3650906131307652</v>
      </c>
      <c r="M8" s="230">
        <v>4.3992740097666854</v>
      </c>
      <c r="N8" s="230">
        <v>4.4334574064026047</v>
      </c>
      <c r="O8" s="230">
        <v>4.467640803038524</v>
      </c>
      <c r="P8" s="230">
        <v>4.5018241996744432</v>
      </c>
      <c r="Q8" s="230">
        <v>4.5360075963103634</v>
      </c>
      <c r="R8" s="230">
        <v>4.5701909929462836</v>
      </c>
      <c r="S8" s="230">
        <v>4.6043743895822029</v>
      </c>
      <c r="T8" s="230">
        <v>4.6385577862181222</v>
      </c>
      <c r="U8" s="230">
        <v>4.6727411828540424</v>
      </c>
      <c r="V8" s="230">
        <v>4.7069245794899626</v>
      </c>
      <c r="W8" s="230">
        <v>4.7411079761258819</v>
      </c>
      <c r="X8" s="230">
        <v>4.7752913727618012</v>
      </c>
      <c r="Y8" s="230">
        <v>4.8094747693977205</v>
      </c>
      <c r="Z8" s="230">
        <v>4.8436581660336406</v>
      </c>
      <c r="AA8" s="230">
        <v>4.8778415626695608</v>
      </c>
      <c r="AB8" s="230">
        <v>4.9120249593054801</v>
      </c>
      <c r="AC8" s="230">
        <v>4.9462083559414003</v>
      </c>
      <c r="AD8" s="230">
        <v>4.9803917525773196</v>
      </c>
      <c r="AE8" s="230">
        <v>5.0145751492132389</v>
      </c>
      <c r="AF8" s="230">
        <v>5.0487585458491591</v>
      </c>
      <c r="AG8" s="230">
        <v>5.0829419424850792</v>
      </c>
      <c r="AH8" s="230">
        <v>5.1171253391209985</v>
      </c>
      <c r="AI8" s="230">
        <v>5.1513087357569178</v>
      </c>
      <c r="AJ8" s="230">
        <v>5.185492132392838</v>
      </c>
      <c r="AK8" s="230">
        <v>5.2196755290287582</v>
      </c>
      <c r="AL8" s="230">
        <v>5.2538589256646775</v>
      </c>
      <c r="AM8" s="230">
        <v>5.2880423223005968</v>
      </c>
      <c r="AN8" s="230">
        <v>5.3222257189365161</v>
      </c>
      <c r="AO8" s="230">
        <v>5.3564091155724363</v>
      </c>
      <c r="AP8" s="230">
        <v>5.3905925122083564</v>
      </c>
      <c r="AQ8" s="230">
        <v>5.4247759088442757</v>
      </c>
      <c r="AR8" s="230">
        <v>5.458959305480195</v>
      </c>
      <c r="AS8" s="230">
        <v>5.4931427021161143</v>
      </c>
      <c r="AT8" s="230">
        <v>5.5273260987520345</v>
      </c>
      <c r="AU8" s="230">
        <v>5.5615094953879538</v>
      </c>
      <c r="AV8" s="230">
        <v>5.5956928920238731</v>
      </c>
      <c r="AW8" s="230">
        <v>5.6298762886597933</v>
      </c>
      <c r="AX8" s="230">
        <v>5.6640596852957135</v>
      </c>
      <c r="AY8" s="230">
        <v>5.6982430819316336</v>
      </c>
      <c r="AZ8" s="230">
        <v>5.7324264785675538</v>
      </c>
      <c r="BA8" s="230">
        <v>5.7666098752034731</v>
      </c>
      <c r="BB8" s="230">
        <v>5.8007932718393933</v>
      </c>
      <c r="BC8" s="230">
        <v>5.8349766684753126</v>
      </c>
      <c r="BD8" s="230">
        <v>5.8691600651112319</v>
      </c>
      <c r="BE8" s="230">
        <v>5.9033434617471521</v>
      </c>
      <c r="BF8" s="230">
        <v>5.9375268583830714</v>
      </c>
      <c r="BG8" s="230">
        <v>5.9717102550189907</v>
      </c>
      <c r="BH8" s="230">
        <v>6.00589365165491</v>
      </c>
      <c r="BI8" s="230">
        <v>6.0400770482908301</v>
      </c>
      <c r="BJ8" s="230">
        <v>6.0742604449267494</v>
      </c>
      <c r="BK8" s="230">
        <v>6.1084438415626687</v>
      </c>
      <c r="BL8" s="230">
        <v>6.1426272381985889</v>
      </c>
      <c r="BM8" s="230">
        <v>6.1768106348345082</v>
      </c>
      <c r="BN8" s="230">
        <v>6.2109940314704275</v>
      </c>
      <c r="BO8" s="230">
        <v>6.2451774281063486</v>
      </c>
      <c r="BP8" s="230">
        <v>6.2793608247422679</v>
      </c>
      <c r="BQ8" s="230">
        <v>6.3135442213781889</v>
      </c>
      <c r="BR8" s="230">
        <v>6.3477276180141082</v>
      </c>
      <c r="BS8" s="230">
        <v>6.3819110146500275</v>
      </c>
      <c r="BT8" s="230">
        <v>6.4160944112859477</v>
      </c>
      <c r="BU8" s="230">
        <v>6.450277807921867</v>
      </c>
      <c r="BV8" s="230">
        <v>6.4844612045577863</v>
      </c>
      <c r="BW8" s="230">
        <v>6.5186446011937056</v>
      </c>
      <c r="BX8" s="230">
        <v>6.5528279978296258</v>
      </c>
      <c r="BY8" s="230">
        <v>6.5870113944655451</v>
      </c>
      <c r="BZ8" s="230">
        <v>6.6211947911014644</v>
      </c>
      <c r="CA8" s="230">
        <v>6.6553781877373845</v>
      </c>
      <c r="CB8" s="230">
        <v>6.6895615843733065</v>
      </c>
      <c r="CC8" s="230">
        <v>6.7237449810092231</v>
      </c>
      <c r="CD8" s="230">
        <v>6.7579283776451451</v>
      </c>
      <c r="CE8" s="230">
        <v>6.7921117742810626</v>
      </c>
      <c r="CF8" s="230">
        <v>6.8262951709169846</v>
      </c>
      <c r="CG8" s="230">
        <v>6.8604785675529039</v>
      </c>
      <c r="CH8" s="230">
        <v>6.8946619641888232</v>
      </c>
      <c r="CI8" s="230">
        <v>6.9288453608247433</v>
      </c>
      <c r="CJ8" s="230">
        <v>6.9630287574606626</v>
      </c>
      <c r="CK8" s="230">
        <v>6.9972121540965819</v>
      </c>
      <c r="CL8" s="230">
        <v>7.0313955507325012</v>
      </c>
      <c r="CM8" s="230">
        <v>7.0655789473684214</v>
      </c>
      <c r="CN8" s="230">
        <v>7.0997623440043407</v>
      </c>
      <c r="CO8" s="230">
        <v>7.13394574064026</v>
      </c>
      <c r="CP8" s="230">
        <v>7.1681291372761802</v>
      </c>
      <c r="CQ8" s="230">
        <v>7.2023125339120995</v>
      </c>
      <c r="CR8" s="230">
        <v>7.2364959305480188</v>
      </c>
      <c r="CS8" s="230">
        <v>7.2706793271839381</v>
      </c>
      <c r="CT8" s="230">
        <v>7.3048627238198582</v>
      </c>
      <c r="CU8" s="230">
        <v>7.3390461204557775</v>
      </c>
      <c r="CV8" s="230">
        <v>7.3732295170916995</v>
      </c>
      <c r="CW8" s="230">
        <v>7.4074129137276188</v>
      </c>
      <c r="CX8" s="230">
        <v>7.441596310363539</v>
      </c>
      <c r="CY8" s="230">
        <v>7.4757797069994583</v>
      </c>
      <c r="CZ8" s="230">
        <v>7.5099631036353776</v>
      </c>
      <c r="DA8" s="230">
        <v>7.5441465002712969</v>
      </c>
      <c r="DB8" s="230">
        <v>7.578329896907217</v>
      </c>
      <c r="DC8" s="230">
        <v>7.6125132935431363</v>
      </c>
      <c r="DD8" s="230">
        <v>7.6466966901790556</v>
      </c>
      <c r="DE8" s="230">
        <v>7.6808800868149758</v>
      </c>
      <c r="DF8" s="230">
        <v>7.7150634834508951</v>
      </c>
      <c r="DG8" s="230">
        <v>7.7492468800868144</v>
      </c>
      <c r="DH8" s="230">
        <v>7.7834302767227337</v>
      </c>
      <c r="DI8" s="230">
        <v>7.8176136733586539</v>
      </c>
      <c r="DJ8" s="230">
        <v>7.8517970699945732</v>
      </c>
      <c r="DK8" s="230">
        <v>7.8859804666304951</v>
      </c>
      <c r="DL8" s="230">
        <v>7.9201638632664126</v>
      </c>
      <c r="DM8" s="230">
        <v>7.9543472599023346</v>
      </c>
      <c r="DN8" s="230">
        <v>7.9885306565382512</v>
      </c>
      <c r="DO8" s="230">
        <v>8.0227140531741732</v>
      </c>
      <c r="DP8" s="230">
        <v>8.0568974498100925</v>
      </c>
      <c r="DQ8" s="230">
        <v>8.0910808464460118</v>
      </c>
      <c r="DR8" s="230">
        <v>8.1252642430819311</v>
      </c>
      <c r="DS8" s="230">
        <v>8.1594476397178521</v>
      </c>
      <c r="DT8" s="230">
        <v>8.1936310363537714</v>
      </c>
      <c r="DU8" s="230">
        <v>8.2278144329896907</v>
      </c>
      <c r="DV8" s="230">
        <v>8.26199782962561</v>
      </c>
      <c r="DW8" s="230">
        <v>8.2961812262615293</v>
      </c>
      <c r="DX8" s="230">
        <v>8.3303646228974486</v>
      </c>
      <c r="DY8" s="230">
        <v>8.3645480195333679</v>
      </c>
      <c r="DZ8" s="230">
        <v>8.3987314161692908</v>
      </c>
      <c r="EA8" s="230">
        <v>8.4329148128052083</v>
      </c>
      <c r="EB8" s="230">
        <v>8.4670982094411293</v>
      </c>
      <c r="EC8" s="230">
        <v>8.5012816060770469</v>
      </c>
      <c r="ED8" s="230">
        <v>8.5354650027129697</v>
      </c>
      <c r="EE8" s="230">
        <v>8.569648399348889</v>
      </c>
      <c r="EF8" s="230">
        <v>8.6038317959848083</v>
      </c>
      <c r="EG8" s="230">
        <v>8.6380151926207276</v>
      </c>
      <c r="EH8" s="230">
        <v>8.6721985892566469</v>
      </c>
      <c r="EI8" s="230">
        <v>8.7063819858925662</v>
      </c>
      <c r="EJ8" s="230">
        <v>8.7405653825284855</v>
      </c>
      <c r="EK8" s="230">
        <v>8.7747487791644065</v>
      </c>
      <c r="EL8" s="230">
        <v>8.8089321758003258</v>
      </c>
      <c r="EM8" s="230">
        <v>8.8431155724362451</v>
      </c>
      <c r="EN8" s="230">
        <v>8.8772989690721644</v>
      </c>
      <c r="EO8" s="230">
        <v>8.9114823657080855</v>
      </c>
      <c r="EP8" s="230">
        <v>8.945665762344003</v>
      </c>
      <c r="EQ8" s="230">
        <v>8.9798491589799259</v>
      </c>
      <c r="ER8" s="230">
        <v>9.0140325556158434</v>
      </c>
      <c r="ES8" s="230">
        <v>9.0482159522517644</v>
      </c>
      <c r="ET8" s="230">
        <v>9.0823993488876837</v>
      </c>
      <c r="EU8" s="230">
        <v>9.116582745523603</v>
      </c>
      <c r="EV8" s="230">
        <v>9.1507661421595223</v>
      </c>
      <c r="EW8" s="230">
        <v>9.1849495387954434</v>
      </c>
    </row>
    <row r="9" spans="1:153" x14ac:dyDescent="0.3">
      <c r="A9" s="10">
        <v>7011411</v>
      </c>
      <c r="B9" s="16" t="s">
        <v>8</v>
      </c>
      <c r="C9" s="230">
        <v>4.6491645143787323</v>
      </c>
      <c r="D9" s="230">
        <v>4.6909442213781887</v>
      </c>
      <c r="E9" s="230">
        <v>4.7327239283776459</v>
      </c>
      <c r="F9" s="230">
        <v>4.774503635377104</v>
      </c>
      <c r="G9" s="230">
        <v>4.8162833423765612</v>
      </c>
      <c r="H9" s="230">
        <v>4.8580630493760193</v>
      </c>
      <c r="I9" s="230">
        <v>4.8998427563754756</v>
      </c>
      <c r="J9" s="230">
        <v>4.9416224633749328</v>
      </c>
      <c r="K9" s="230">
        <v>4.9834021703743909</v>
      </c>
      <c r="L9" s="230">
        <v>5.0251818773738481</v>
      </c>
      <c r="M9" s="230">
        <v>5.0669615843733062</v>
      </c>
      <c r="N9" s="230">
        <v>5.1087412913727634</v>
      </c>
      <c r="O9" s="230">
        <v>5.1505209983722198</v>
      </c>
      <c r="P9" s="230">
        <v>5.1923007053716779</v>
      </c>
      <c r="Q9" s="230">
        <v>5.2340804123711351</v>
      </c>
      <c r="R9" s="230">
        <v>5.2758601193705932</v>
      </c>
      <c r="S9" s="230">
        <v>5.3176398263700504</v>
      </c>
      <c r="T9" s="230">
        <v>5.3594195333695067</v>
      </c>
      <c r="U9" s="230">
        <v>5.4011992403689648</v>
      </c>
      <c r="V9" s="230">
        <v>5.442978947368422</v>
      </c>
      <c r="W9" s="230">
        <v>5.4847586543678801</v>
      </c>
      <c r="X9" s="230">
        <v>5.5265383613673373</v>
      </c>
      <c r="Y9" s="230">
        <v>5.5683180683667937</v>
      </c>
      <c r="Z9" s="230">
        <v>5.6100977753662518</v>
      </c>
      <c r="AA9" s="230">
        <v>5.651877482365709</v>
      </c>
      <c r="AB9" s="230">
        <v>5.6936571893651671</v>
      </c>
      <c r="AC9" s="230">
        <v>5.7354368963646243</v>
      </c>
      <c r="AD9" s="230">
        <v>5.7772166033640824</v>
      </c>
      <c r="AE9" s="230">
        <v>5.8189963103635387</v>
      </c>
      <c r="AF9" s="230">
        <v>5.8607760173629968</v>
      </c>
      <c r="AG9" s="230">
        <v>5.902555724362454</v>
      </c>
      <c r="AH9" s="230">
        <v>5.9443354313619112</v>
      </c>
      <c r="AI9" s="230">
        <v>5.9861151383613693</v>
      </c>
      <c r="AJ9" s="230">
        <v>6.0278948453608256</v>
      </c>
      <c r="AK9" s="230">
        <v>6.0696745523602837</v>
      </c>
      <c r="AL9" s="230">
        <v>6.111454259359741</v>
      </c>
      <c r="AM9" s="230">
        <v>6.1532339663591982</v>
      </c>
      <c r="AN9" s="230">
        <v>6.1950136733586563</v>
      </c>
      <c r="AO9" s="230">
        <v>6.2367933803581126</v>
      </c>
      <c r="AP9" s="230">
        <v>6.2785730873575707</v>
      </c>
      <c r="AQ9" s="230">
        <v>6.3203527943570279</v>
      </c>
      <c r="AR9" s="230">
        <v>6.3621325013564851</v>
      </c>
      <c r="AS9" s="230">
        <v>6.4039122083559423</v>
      </c>
      <c r="AT9" s="230">
        <v>6.4456919153553995</v>
      </c>
      <c r="AU9" s="230">
        <v>6.4874716223548576</v>
      </c>
      <c r="AV9" s="230">
        <v>6.5292513293543148</v>
      </c>
      <c r="AW9" s="230">
        <v>6.5710310363537721</v>
      </c>
      <c r="AX9" s="230">
        <v>6.6128107433532293</v>
      </c>
      <c r="AY9" s="230">
        <v>6.6545904503526874</v>
      </c>
      <c r="AZ9" s="230">
        <v>6.6963701573521446</v>
      </c>
      <c r="BA9" s="230">
        <v>6.7381498643516027</v>
      </c>
      <c r="BB9" s="230">
        <v>6.7799295713510599</v>
      </c>
      <c r="BC9" s="230">
        <v>6.8217092783505162</v>
      </c>
      <c r="BD9" s="230">
        <v>6.8634889853499743</v>
      </c>
      <c r="BE9" s="230">
        <v>6.9052686923494315</v>
      </c>
      <c r="BF9" s="230">
        <v>6.9470483993488896</v>
      </c>
      <c r="BG9" s="230">
        <v>6.9888281063483468</v>
      </c>
      <c r="BH9" s="230">
        <v>7.0306078133478032</v>
      </c>
      <c r="BI9" s="230">
        <v>7.0723875203472613</v>
      </c>
      <c r="BJ9" s="230">
        <v>7.1141672273467185</v>
      </c>
      <c r="BK9" s="230">
        <v>7.1559469343461766</v>
      </c>
      <c r="BL9" s="230">
        <v>7.1977266413456338</v>
      </c>
      <c r="BM9" s="230">
        <v>7.2395063483450901</v>
      </c>
      <c r="BN9" s="230">
        <v>7.2812860553445482</v>
      </c>
      <c r="BO9" s="230">
        <v>7.3230657623440054</v>
      </c>
      <c r="BP9" s="230">
        <v>7.3648454693434635</v>
      </c>
      <c r="BQ9" s="230">
        <v>7.4066251763429207</v>
      </c>
      <c r="BR9" s="230">
        <v>7.4484048833423788</v>
      </c>
      <c r="BS9" s="230">
        <v>7.4901845903418351</v>
      </c>
      <c r="BT9" s="230">
        <v>7.5319642973412941</v>
      </c>
      <c r="BU9" s="230">
        <v>7.5737440043407505</v>
      </c>
      <c r="BV9" s="230">
        <v>7.6155237113402077</v>
      </c>
      <c r="BW9" s="230">
        <v>7.6573034183396658</v>
      </c>
      <c r="BX9" s="230">
        <v>7.6990831253391221</v>
      </c>
      <c r="BY9" s="230">
        <v>7.7408628323385811</v>
      </c>
      <c r="BZ9" s="230">
        <v>7.7826425393380374</v>
      </c>
      <c r="CA9" s="230">
        <v>7.8244222463374946</v>
      </c>
      <c r="CB9" s="230">
        <v>7.8662019533369527</v>
      </c>
      <c r="CC9" s="230">
        <v>7.907981660336409</v>
      </c>
      <c r="CD9" s="230">
        <v>7.949761367335868</v>
      </c>
      <c r="CE9" s="230">
        <v>7.9915410743353243</v>
      </c>
      <c r="CF9" s="230">
        <v>8.0333207813347816</v>
      </c>
      <c r="CG9" s="230">
        <v>8.0751004883342397</v>
      </c>
      <c r="CH9" s="230">
        <v>8.116880195333696</v>
      </c>
      <c r="CI9" s="230">
        <v>8.1586599023331541</v>
      </c>
      <c r="CJ9" s="230">
        <v>8.2004396093326104</v>
      </c>
      <c r="CK9" s="230">
        <v>8.2422193163320685</v>
      </c>
      <c r="CL9" s="230">
        <v>8.2839990233315266</v>
      </c>
      <c r="CM9" s="230">
        <v>8.3257787303309847</v>
      </c>
      <c r="CN9" s="230">
        <v>8.367558437330441</v>
      </c>
      <c r="CO9" s="230">
        <v>8.4093381443298973</v>
      </c>
      <c r="CP9" s="230">
        <v>8.4511178513293554</v>
      </c>
      <c r="CQ9" s="230">
        <v>8.4928975583288135</v>
      </c>
      <c r="CR9" s="230">
        <v>8.5346772653282716</v>
      </c>
      <c r="CS9" s="230">
        <v>8.576456972327728</v>
      </c>
      <c r="CT9" s="230">
        <v>8.6182366793271843</v>
      </c>
      <c r="CU9" s="230">
        <v>8.6600163863266424</v>
      </c>
      <c r="CV9" s="230">
        <v>8.7017960933261005</v>
      </c>
      <c r="CW9" s="230">
        <v>8.7435758003255586</v>
      </c>
      <c r="CX9" s="230">
        <v>8.7853555073250149</v>
      </c>
      <c r="CY9" s="230">
        <v>8.8271352143244712</v>
      </c>
      <c r="CZ9" s="230">
        <v>8.8689149213239293</v>
      </c>
      <c r="DA9" s="230">
        <v>8.9106946283233874</v>
      </c>
      <c r="DB9" s="230">
        <v>8.9524743353228455</v>
      </c>
      <c r="DC9" s="230">
        <v>8.9942540423223019</v>
      </c>
      <c r="DD9" s="230">
        <v>9.0360337493217582</v>
      </c>
      <c r="DE9" s="230">
        <v>9.0778134563212181</v>
      </c>
      <c r="DF9" s="230">
        <v>9.1195931633206744</v>
      </c>
      <c r="DG9" s="230">
        <v>9.1613728703201325</v>
      </c>
      <c r="DH9" s="230">
        <v>9.2031525773195888</v>
      </c>
      <c r="DI9" s="230">
        <v>9.2449322843190451</v>
      </c>
      <c r="DJ9" s="230">
        <v>9.286711991318505</v>
      </c>
      <c r="DK9" s="230">
        <v>9.3284916983179613</v>
      </c>
      <c r="DL9" s="230">
        <v>9.3702714053174194</v>
      </c>
      <c r="DM9" s="230">
        <v>9.4120511123168757</v>
      </c>
      <c r="DN9" s="230">
        <v>9.4538308193163321</v>
      </c>
      <c r="DO9" s="230">
        <v>9.4956105263157919</v>
      </c>
      <c r="DP9" s="230">
        <v>9.5373902333152483</v>
      </c>
      <c r="DQ9" s="230">
        <v>9.5791699403147046</v>
      </c>
      <c r="DR9" s="230">
        <v>9.6209496473141627</v>
      </c>
      <c r="DS9" s="230">
        <v>9.6627293543136208</v>
      </c>
      <c r="DT9" s="230">
        <v>9.7045090613130789</v>
      </c>
      <c r="DU9" s="230">
        <v>9.7462887683125352</v>
      </c>
      <c r="DV9" s="230">
        <v>9.7880684753119915</v>
      </c>
      <c r="DW9" s="230">
        <v>9.8298481823114514</v>
      </c>
      <c r="DX9" s="230">
        <v>9.8716278893109077</v>
      </c>
      <c r="DY9" s="230">
        <v>9.9134075963103658</v>
      </c>
      <c r="DZ9" s="230">
        <v>9.9551873033098222</v>
      </c>
      <c r="EA9" s="230">
        <v>9.9969670103092785</v>
      </c>
      <c r="EB9" s="230">
        <v>10.038746717308738</v>
      </c>
      <c r="EC9" s="230">
        <v>10.080526424308195</v>
      </c>
      <c r="ED9" s="230">
        <v>10.122306131307653</v>
      </c>
      <c r="EE9" s="230">
        <v>10.164085838307109</v>
      </c>
      <c r="EF9" s="230">
        <v>10.205865545306565</v>
      </c>
      <c r="EG9" s="230">
        <v>10.247645252306025</v>
      </c>
      <c r="EH9" s="230">
        <v>10.289424959305482</v>
      </c>
      <c r="EI9" s="230">
        <v>10.33120466630494</v>
      </c>
      <c r="EJ9" s="230">
        <v>10.372984373304396</v>
      </c>
      <c r="EK9" s="230">
        <v>10.414764080303854</v>
      </c>
      <c r="EL9" s="230">
        <v>10.456543787303312</v>
      </c>
      <c r="EM9" s="230">
        <v>10.498323494302769</v>
      </c>
      <c r="EN9" s="230">
        <v>10.540103201302227</v>
      </c>
      <c r="EO9" s="230">
        <v>10.581882908301685</v>
      </c>
      <c r="EP9" s="230">
        <v>10.623662615301141</v>
      </c>
      <c r="EQ9" s="230">
        <v>10.665442322300599</v>
      </c>
      <c r="ER9" s="230">
        <v>10.707222029300056</v>
      </c>
      <c r="ES9" s="230">
        <v>10.749001736299514</v>
      </c>
      <c r="ET9" s="230">
        <v>10.790781443298972</v>
      </c>
      <c r="EU9" s="230">
        <v>10.832561150298428</v>
      </c>
      <c r="EV9" s="230">
        <v>10.874340857297884</v>
      </c>
      <c r="EW9" s="230">
        <v>10.916120564297341</v>
      </c>
    </row>
    <row r="10" spans="1:153" x14ac:dyDescent="0.3">
      <c r="A10" s="10">
        <v>7011412</v>
      </c>
      <c r="B10" s="16" t="s">
        <v>9</v>
      </c>
      <c r="C10" s="230">
        <v>5.8416533912099835</v>
      </c>
      <c r="D10" s="230">
        <v>5.8946919153553985</v>
      </c>
      <c r="E10" s="230">
        <v>5.9477304395008135</v>
      </c>
      <c r="F10" s="230">
        <v>6.0007689636462285</v>
      </c>
      <c r="G10" s="230">
        <v>6.0538074877916443</v>
      </c>
      <c r="H10" s="230">
        <v>6.1068460119370584</v>
      </c>
      <c r="I10" s="230">
        <v>6.1598845360824743</v>
      </c>
      <c r="J10" s="230">
        <v>6.2129230602278884</v>
      </c>
      <c r="K10" s="230">
        <v>6.2659615843733043</v>
      </c>
      <c r="L10" s="230">
        <v>6.3190001085187202</v>
      </c>
      <c r="M10" s="230">
        <v>6.3720386326641343</v>
      </c>
      <c r="N10" s="230">
        <v>6.4250771568095493</v>
      </c>
      <c r="O10" s="230">
        <v>6.4781156809549643</v>
      </c>
      <c r="P10" s="230">
        <v>6.5311542051003793</v>
      </c>
      <c r="Q10" s="230">
        <v>6.5841927292457951</v>
      </c>
      <c r="R10" s="230">
        <v>6.6372312533912092</v>
      </c>
      <c r="S10" s="230">
        <v>6.6902697775366251</v>
      </c>
      <c r="T10" s="230">
        <v>6.7433083016820392</v>
      </c>
      <c r="U10" s="230">
        <v>6.7963468258274551</v>
      </c>
      <c r="V10" s="230">
        <v>6.849385349972871</v>
      </c>
      <c r="W10" s="230">
        <v>6.902423874118286</v>
      </c>
      <c r="X10" s="230">
        <v>6.9554623982637009</v>
      </c>
      <c r="Y10" s="230">
        <v>7.008500922409115</v>
      </c>
      <c r="Z10" s="230">
        <v>7.0615394465545309</v>
      </c>
      <c r="AA10" s="230">
        <v>7.1145779706999459</v>
      </c>
      <c r="AB10" s="230">
        <v>7.1676164948453618</v>
      </c>
      <c r="AC10" s="230">
        <v>7.2206550189907759</v>
      </c>
      <c r="AD10" s="230">
        <v>7.27369354313619</v>
      </c>
      <c r="AE10" s="230">
        <v>7.3267320672816059</v>
      </c>
      <c r="AF10" s="230">
        <v>7.3797705914270217</v>
      </c>
      <c r="AG10" s="230">
        <v>7.4328091155724367</v>
      </c>
      <c r="AH10" s="230">
        <v>7.4858476397178517</v>
      </c>
      <c r="AI10" s="230">
        <v>7.5388861638632658</v>
      </c>
      <c r="AJ10" s="230">
        <v>7.5919246880086817</v>
      </c>
      <c r="AK10" s="230">
        <v>7.6449632121540967</v>
      </c>
      <c r="AL10" s="230">
        <v>7.6980017362995126</v>
      </c>
      <c r="AM10" s="230">
        <v>7.7510402604449267</v>
      </c>
      <c r="AN10" s="230">
        <v>7.8040787845903417</v>
      </c>
      <c r="AO10" s="230">
        <v>7.8571173087357566</v>
      </c>
      <c r="AP10" s="230">
        <v>7.9101558328811725</v>
      </c>
      <c r="AQ10" s="230">
        <v>7.9631943570265884</v>
      </c>
      <c r="AR10" s="230">
        <v>8.0162328811720016</v>
      </c>
      <c r="AS10" s="230">
        <v>8.0692714053174175</v>
      </c>
      <c r="AT10" s="230">
        <v>8.1223099294628316</v>
      </c>
      <c r="AU10" s="230">
        <v>8.1753484536082475</v>
      </c>
      <c r="AV10" s="230">
        <v>8.2283869777536633</v>
      </c>
      <c r="AW10" s="230">
        <v>8.2814255018990774</v>
      </c>
      <c r="AX10" s="230">
        <v>8.3344640260444915</v>
      </c>
      <c r="AY10" s="230">
        <v>8.3875025501899074</v>
      </c>
      <c r="AZ10" s="230">
        <v>8.4405410743353233</v>
      </c>
      <c r="BA10" s="230">
        <v>8.4935795984807392</v>
      </c>
      <c r="BB10" s="230">
        <v>8.5466181226261533</v>
      </c>
      <c r="BC10" s="230">
        <v>8.5996566467715674</v>
      </c>
      <c r="BD10" s="230">
        <v>8.6526951709169833</v>
      </c>
      <c r="BE10" s="230">
        <v>8.7057336950623991</v>
      </c>
      <c r="BF10" s="230">
        <v>8.758772219207815</v>
      </c>
      <c r="BG10" s="230">
        <v>8.8118107433532291</v>
      </c>
      <c r="BH10" s="230">
        <v>8.8648492674986432</v>
      </c>
      <c r="BI10" s="230">
        <v>8.9178877916440591</v>
      </c>
      <c r="BJ10" s="230">
        <v>8.970926315789475</v>
      </c>
      <c r="BK10" s="230">
        <v>9.0239648399348891</v>
      </c>
      <c r="BL10" s="230">
        <v>9.0770033640803049</v>
      </c>
      <c r="BM10" s="230">
        <v>9.130041888225719</v>
      </c>
      <c r="BN10" s="230">
        <v>9.1830804123711349</v>
      </c>
      <c r="BO10" s="230">
        <v>9.236118936516549</v>
      </c>
      <c r="BP10" s="230">
        <v>9.2891574606619649</v>
      </c>
      <c r="BQ10" s="230">
        <v>9.342195984807379</v>
      </c>
      <c r="BR10" s="230">
        <v>9.3952345089527931</v>
      </c>
      <c r="BS10" s="230">
        <v>9.448273033098209</v>
      </c>
      <c r="BT10" s="230">
        <v>9.5013115572436249</v>
      </c>
      <c r="BU10" s="230">
        <v>9.5543500813890407</v>
      </c>
      <c r="BV10" s="230">
        <v>9.6073886055344548</v>
      </c>
      <c r="BW10" s="230">
        <v>9.6604271296798689</v>
      </c>
      <c r="BX10" s="230">
        <v>9.7134656538252848</v>
      </c>
      <c r="BY10" s="230">
        <v>9.7665041779707007</v>
      </c>
      <c r="BZ10" s="230">
        <v>9.8195427021161166</v>
      </c>
      <c r="CA10" s="230">
        <v>9.8725812262615307</v>
      </c>
      <c r="CB10" s="230">
        <v>9.9256197504069466</v>
      </c>
      <c r="CC10" s="230">
        <v>9.9786582745523607</v>
      </c>
      <c r="CD10" s="230">
        <v>10.031696798697777</v>
      </c>
      <c r="CE10" s="230">
        <v>10.084735322843191</v>
      </c>
      <c r="CF10" s="230">
        <v>10.137773846988607</v>
      </c>
      <c r="CG10" s="230">
        <v>10.190812371134021</v>
      </c>
      <c r="CH10" s="230">
        <v>10.243850895279436</v>
      </c>
      <c r="CI10" s="230">
        <v>10.296889419424851</v>
      </c>
      <c r="CJ10" s="230">
        <v>10.349927943570266</v>
      </c>
      <c r="CK10" s="230">
        <v>10.402966467715681</v>
      </c>
      <c r="CL10" s="230">
        <v>10.456004991861096</v>
      </c>
      <c r="CM10" s="230">
        <v>10.509043516006511</v>
      </c>
      <c r="CN10" s="230">
        <v>10.562082040151926</v>
      </c>
      <c r="CO10" s="230">
        <v>10.615120564297341</v>
      </c>
      <c r="CP10" s="230">
        <v>10.668159088442756</v>
      </c>
      <c r="CQ10" s="230">
        <v>10.721197612588172</v>
      </c>
      <c r="CR10" s="230">
        <v>10.774236136733586</v>
      </c>
      <c r="CS10" s="230">
        <v>10.827274660879002</v>
      </c>
      <c r="CT10" s="230">
        <v>10.880313185024416</v>
      </c>
      <c r="CU10" s="230">
        <v>10.93335170916983</v>
      </c>
      <c r="CV10" s="230">
        <v>10.986390233315248</v>
      </c>
      <c r="CW10" s="230">
        <v>11.039428757460662</v>
      </c>
      <c r="CX10" s="230">
        <v>11.092467281606076</v>
      </c>
      <c r="CY10" s="230">
        <v>11.14550580575149</v>
      </c>
      <c r="CZ10" s="230">
        <v>11.198544329896908</v>
      </c>
      <c r="DA10" s="230">
        <v>11.251582854042322</v>
      </c>
      <c r="DB10" s="230">
        <v>11.304621378187736</v>
      </c>
      <c r="DC10" s="230">
        <v>11.357659902333154</v>
      </c>
      <c r="DD10" s="230">
        <v>11.410698426478568</v>
      </c>
      <c r="DE10" s="230">
        <v>11.463736950623982</v>
      </c>
      <c r="DF10" s="230">
        <v>11.516775474769398</v>
      </c>
      <c r="DG10" s="230">
        <v>11.569813998914814</v>
      </c>
      <c r="DH10" s="230">
        <v>11.622852523060228</v>
      </c>
      <c r="DI10" s="230">
        <v>11.675891047205642</v>
      </c>
      <c r="DJ10" s="230">
        <v>11.728929571351058</v>
      </c>
      <c r="DK10" s="230">
        <v>11.781968095496472</v>
      </c>
      <c r="DL10" s="230">
        <v>11.835006619641888</v>
      </c>
      <c r="DM10" s="230">
        <v>11.888045143787304</v>
      </c>
      <c r="DN10" s="230">
        <v>11.941083667932718</v>
      </c>
      <c r="DO10" s="230">
        <v>11.994122192078132</v>
      </c>
      <c r="DP10" s="230">
        <v>12.04716071622355</v>
      </c>
      <c r="DQ10" s="230">
        <v>12.100199240368964</v>
      </c>
      <c r="DR10" s="230">
        <v>12.153237764514378</v>
      </c>
      <c r="DS10" s="230">
        <v>12.206276288659792</v>
      </c>
      <c r="DT10" s="230">
        <v>12.259314812805208</v>
      </c>
      <c r="DU10" s="230">
        <v>12.312353336950624</v>
      </c>
      <c r="DV10" s="230">
        <v>12.365391861096038</v>
      </c>
      <c r="DW10" s="230">
        <v>12.418430385241455</v>
      </c>
      <c r="DX10" s="230">
        <v>12.471468909386866</v>
      </c>
      <c r="DY10" s="230">
        <v>12.524507433532284</v>
      </c>
      <c r="DZ10" s="230">
        <v>12.5775459576777</v>
      </c>
      <c r="EA10" s="230">
        <v>12.630584481823112</v>
      </c>
      <c r="EB10" s="230">
        <v>12.68362300596853</v>
      </c>
      <c r="EC10" s="230">
        <v>12.736661530113944</v>
      </c>
      <c r="ED10" s="230">
        <v>12.78970005425936</v>
      </c>
      <c r="EE10" s="230">
        <v>12.842738578404775</v>
      </c>
      <c r="EF10" s="230">
        <v>12.895777102550189</v>
      </c>
      <c r="EG10" s="230">
        <v>12.948815626695605</v>
      </c>
      <c r="EH10" s="230">
        <v>13.001854150841018</v>
      </c>
      <c r="EI10" s="230">
        <v>13.054892674986435</v>
      </c>
      <c r="EJ10" s="230">
        <v>13.107931199131851</v>
      </c>
      <c r="EK10" s="230">
        <v>13.160969723277264</v>
      </c>
      <c r="EL10" s="230">
        <v>13.214008247422679</v>
      </c>
      <c r="EM10" s="230">
        <v>13.267046771568094</v>
      </c>
      <c r="EN10" s="230">
        <v>13.320085295713509</v>
      </c>
      <c r="EO10" s="230">
        <v>13.373123819858925</v>
      </c>
      <c r="EP10" s="230">
        <v>13.426162344004339</v>
      </c>
      <c r="EQ10" s="230">
        <v>13.479200868149757</v>
      </c>
      <c r="ER10" s="230">
        <v>13.532239392295169</v>
      </c>
      <c r="ES10" s="230">
        <v>13.585277916440585</v>
      </c>
      <c r="ET10" s="230">
        <v>13.638316440586003</v>
      </c>
      <c r="EU10" s="230">
        <v>13.691354964731413</v>
      </c>
      <c r="EV10" s="230">
        <v>13.744393488876831</v>
      </c>
      <c r="EW10" s="230">
        <v>13.797432013022245</v>
      </c>
    </row>
    <row r="11" spans="1:153" x14ac:dyDescent="0.3">
      <c r="A11" s="10">
        <v>7011413</v>
      </c>
      <c r="B11" s="16" t="s">
        <v>10</v>
      </c>
      <c r="C11" s="230">
        <v>7.2559887140531742</v>
      </c>
      <c r="D11" s="230">
        <v>7.3204217037438957</v>
      </c>
      <c r="E11" s="230">
        <v>7.384854693434618</v>
      </c>
      <c r="F11" s="230">
        <v>7.4492876831253385</v>
      </c>
      <c r="G11" s="230">
        <v>7.5137206728160608</v>
      </c>
      <c r="H11" s="230">
        <v>7.5781536625067831</v>
      </c>
      <c r="I11" s="230">
        <v>7.6425866521975037</v>
      </c>
      <c r="J11" s="230">
        <v>7.707019641888226</v>
      </c>
      <c r="K11" s="230">
        <v>7.7714526315789465</v>
      </c>
      <c r="L11" s="230">
        <v>7.8358856212696697</v>
      </c>
      <c r="M11" s="230">
        <v>7.9003186109603911</v>
      </c>
      <c r="N11" s="230">
        <v>7.9647516006511125</v>
      </c>
      <c r="O11" s="230">
        <v>8.0291845903418331</v>
      </c>
      <c r="P11" s="230">
        <v>8.0936175800325554</v>
      </c>
      <c r="Q11" s="230">
        <v>8.1580505697232777</v>
      </c>
      <c r="R11" s="230">
        <v>8.2224835594139982</v>
      </c>
      <c r="S11" s="230">
        <v>8.2869165491047205</v>
      </c>
      <c r="T11" s="230">
        <v>8.3513495387954411</v>
      </c>
      <c r="U11" s="230">
        <v>8.4157825284861634</v>
      </c>
      <c r="V11" s="230">
        <v>8.4802155181768857</v>
      </c>
      <c r="W11" s="230">
        <v>8.5446485078676062</v>
      </c>
      <c r="X11" s="230">
        <v>8.6090814975583285</v>
      </c>
      <c r="Y11" s="230">
        <v>8.6735144872490491</v>
      </c>
      <c r="Z11" s="230">
        <v>8.7379474769397714</v>
      </c>
      <c r="AA11" s="230">
        <v>8.8023804666304937</v>
      </c>
      <c r="AB11" s="230">
        <v>8.866813456321216</v>
      </c>
      <c r="AC11" s="230">
        <v>8.9312464460119365</v>
      </c>
      <c r="AD11" s="230">
        <v>8.9956794357026588</v>
      </c>
      <c r="AE11" s="230">
        <v>9.0601124253933794</v>
      </c>
      <c r="AF11" s="230">
        <v>9.1245454150841017</v>
      </c>
      <c r="AG11" s="230">
        <v>9.188978404774824</v>
      </c>
      <c r="AH11" s="230">
        <v>9.2534113944655445</v>
      </c>
      <c r="AI11" s="230">
        <v>9.3178443841562668</v>
      </c>
      <c r="AJ11" s="230">
        <v>9.3822773738469873</v>
      </c>
      <c r="AK11" s="230">
        <v>9.4467103635377114</v>
      </c>
      <c r="AL11" s="230">
        <v>9.511143353228432</v>
      </c>
      <c r="AM11" s="230">
        <v>9.5755763429191525</v>
      </c>
      <c r="AN11" s="230">
        <v>9.6400093326098748</v>
      </c>
      <c r="AO11" s="230">
        <v>9.7044423223005953</v>
      </c>
      <c r="AP11" s="230">
        <v>9.7688753119913194</v>
      </c>
      <c r="AQ11" s="230">
        <v>9.83330830168204</v>
      </c>
      <c r="AR11" s="230">
        <v>9.8977412913727623</v>
      </c>
      <c r="AS11" s="230">
        <v>9.9621742810634828</v>
      </c>
      <c r="AT11" s="230">
        <v>10.026607270754205</v>
      </c>
      <c r="AU11" s="230">
        <v>10.091040260444927</v>
      </c>
      <c r="AV11" s="230">
        <v>10.155473250135648</v>
      </c>
      <c r="AW11" s="230">
        <v>10.21990623982637</v>
      </c>
      <c r="AX11" s="230">
        <v>10.284339229517091</v>
      </c>
      <c r="AY11" s="230">
        <v>10.348772219207813</v>
      </c>
      <c r="AZ11" s="230">
        <v>10.413205208898535</v>
      </c>
      <c r="BA11" s="230">
        <v>10.477638198589258</v>
      </c>
      <c r="BB11" s="230">
        <v>10.542071188279978</v>
      </c>
      <c r="BC11" s="230">
        <v>10.606504177970701</v>
      </c>
      <c r="BD11" s="230">
        <v>10.670937167661421</v>
      </c>
      <c r="BE11" s="230">
        <v>10.735370157352143</v>
      </c>
      <c r="BF11" s="230">
        <v>10.799803147042866</v>
      </c>
      <c r="BG11" s="230">
        <v>10.864236136733584</v>
      </c>
      <c r="BH11" s="230">
        <v>10.928669126424309</v>
      </c>
      <c r="BI11" s="230">
        <v>10.993102116115029</v>
      </c>
      <c r="BJ11" s="230">
        <v>11.057535105805753</v>
      </c>
      <c r="BK11" s="230">
        <v>11.121968095496474</v>
      </c>
      <c r="BL11" s="230">
        <v>11.186401085187194</v>
      </c>
      <c r="BM11" s="230">
        <v>11.250834074877915</v>
      </c>
      <c r="BN11" s="230">
        <v>11.315267064568635</v>
      </c>
      <c r="BO11" s="230">
        <v>11.379700054259361</v>
      </c>
      <c r="BP11" s="230">
        <v>11.444133043950082</v>
      </c>
      <c r="BQ11" s="230">
        <v>11.508566033640804</v>
      </c>
      <c r="BR11" s="230">
        <v>11.572999023331525</v>
      </c>
      <c r="BS11" s="230">
        <v>11.637432013022245</v>
      </c>
      <c r="BT11" s="230">
        <v>11.701865002712969</v>
      </c>
      <c r="BU11" s="230">
        <v>11.76629799240369</v>
      </c>
      <c r="BV11" s="230">
        <v>11.830730982094412</v>
      </c>
      <c r="BW11" s="230">
        <v>11.895163971785134</v>
      </c>
      <c r="BX11" s="230">
        <v>11.959596961475855</v>
      </c>
      <c r="BY11" s="230">
        <v>12.024029951166575</v>
      </c>
      <c r="BZ11" s="230">
        <v>12.088462940857299</v>
      </c>
      <c r="CA11" s="230">
        <v>12.15289593054802</v>
      </c>
      <c r="CB11" s="230">
        <v>12.217328920238742</v>
      </c>
      <c r="CC11" s="230">
        <v>12.281761909929463</v>
      </c>
      <c r="CD11" s="230">
        <v>12.346194899620185</v>
      </c>
      <c r="CE11" s="230">
        <v>12.410627889310906</v>
      </c>
      <c r="CF11" s="230">
        <v>12.475060879001626</v>
      </c>
      <c r="CG11" s="230">
        <v>12.539493868692352</v>
      </c>
      <c r="CH11" s="230">
        <v>12.603926858383071</v>
      </c>
      <c r="CI11" s="230">
        <v>12.668359848073793</v>
      </c>
      <c r="CJ11" s="230">
        <v>12.732792837764512</v>
      </c>
      <c r="CK11" s="230">
        <v>12.797225827455236</v>
      </c>
      <c r="CL11" s="230">
        <v>12.861658817145958</v>
      </c>
      <c r="CM11" s="230">
        <v>12.926091806836681</v>
      </c>
      <c r="CN11" s="230">
        <v>12.990524796527401</v>
      </c>
      <c r="CO11" s="230">
        <v>13.054957786218122</v>
      </c>
      <c r="CP11" s="230">
        <v>13.119390775908844</v>
      </c>
      <c r="CQ11" s="230">
        <v>13.183823765599566</v>
      </c>
      <c r="CR11" s="230">
        <v>13.248256755290287</v>
      </c>
      <c r="CS11" s="230">
        <v>13.312689744981009</v>
      </c>
      <c r="CT11" s="230">
        <v>13.377122734671731</v>
      </c>
      <c r="CU11" s="230">
        <v>13.441555724362452</v>
      </c>
      <c r="CV11" s="230">
        <v>13.505988714053174</v>
      </c>
      <c r="CW11" s="230">
        <v>13.570421703743897</v>
      </c>
      <c r="CX11" s="230">
        <v>13.634854693434619</v>
      </c>
      <c r="CY11" s="230">
        <v>13.699287683125338</v>
      </c>
      <c r="CZ11" s="230">
        <v>13.76372067281606</v>
      </c>
      <c r="DA11" s="230">
        <v>13.828153662506784</v>
      </c>
      <c r="DB11" s="230">
        <v>13.892586652197503</v>
      </c>
      <c r="DC11" s="230">
        <v>13.957019641888225</v>
      </c>
      <c r="DD11" s="230">
        <v>14.021452631578947</v>
      </c>
      <c r="DE11" s="230">
        <v>14.08588562126967</v>
      </c>
      <c r="DF11" s="230">
        <v>14.15031861096039</v>
      </c>
      <c r="DG11" s="230">
        <v>14.214751600651113</v>
      </c>
      <c r="DH11" s="230">
        <v>14.279184590341835</v>
      </c>
      <c r="DI11" s="230">
        <v>14.343617580032554</v>
      </c>
      <c r="DJ11" s="230">
        <v>14.408050569723278</v>
      </c>
      <c r="DK11" s="230">
        <v>14.472483559414</v>
      </c>
      <c r="DL11" s="230">
        <v>14.536916549104721</v>
      </c>
      <c r="DM11" s="230">
        <v>14.601349538795441</v>
      </c>
      <c r="DN11" s="230">
        <v>14.665782528486163</v>
      </c>
      <c r="DO11" s="230">
        <v>14.730215518176886</v>
      </c>
      <c r="DP11" s="230">
        <v>14.794648507867606</v>
      </c>
      <c r="DQ11" s="230">
        <v>14.859081497558329</v>
      </c>
      <c r="DR11" s="230">
        <v>14.923514487249051</v>
      </c>
      <c r="DS11" s="230">
        <v>14.987947476939771</v>
      </c>
      <c r="DT11" s="230">
        <v>15.052380466630494</v>
      </c>
      <c r="DU11" s="230">
        <v>15.116813456321216</v>
      </c>
      <c r="DV11" s="230">
        <v>15.181246446011937</v>
      </c>
      <c r="DW11" s="230">
        <v>15.245679435702659</v>
      </c>
      <c r="DX11" s="230">
        <v>15.310112425393379</v>
      </c>
      <c r="DY11" s="230">
        <v>15.374545415084102</v>
      </c>
      <c r="DZ11" s="230">
        <v>15.438978404774826</v>
      </c>
      <c r="EA11" s="230">
        <v>15.503411394465545</v>
      </c>
      <c r="EB11" s="230">
        <v>15.567844384156267</v>
      </c>
      <c r="EC11" s="230">
        <v>15.632277373846987</v>
      </c>
      <c r="ED11" s="230">
        <v>15.696710363537711</v>
      </c>
      <c r="EE11" s="230">
        <v>15.761143353228432</v>
      </c>
      <c r="EF11" s="230">
        <v>15.825576342919152</v>
      </c>
      <c r="EG11" s="230">
        <v>15.890009332609877</v>
      </c>
      <c r="EH11" s="230">
        <v>15.954442322300595</v>
      </c>
      <c r="EI11" s="230">
        <v>16.018875311991319</v>
      </c>
      <c r="EJ11" s="230">
        <v>16.083308301682042</v>
      </c>
      <c r="EK11" s="230">
        <v>16.147741291372764</v>
      </c>
      <c r="EL11" s="230">
        <v>16.212174281063483</v>
      </c>
      <c r="EM11" s="230">
        <v>16.276607270754205</v>
      </c>
      <c r="EN11" s="230">
        <v>16.341040260444927</v>
      </c>
      <c r="EO11" s="230">
        <v>16.40547325013565</v>
      </c>
      <c r="EP11" s="230">
        <v>16.469906239826368</v>
      </c>
      <c r="EQ11" s="230">
        <v>16.534339229517091</v>
      </c>
      <c r="ER11" s="230">
        <v>16.598772219207813</v>
      </c>
      <c r="ES11" s="230">
        <v>16.663205208898535</v>
      </c>
      <c r="ET11" s="230">
        <v>16.727638198589258</v>
      </c>
      <c r="EU11" s="230">
        <v>16.79207118827998</v>
      </c>
      <c r="EV11" s="230">
        <v>16.856504177970699</v>
      </c>
      <c r="EW11" s="230">
        <v>16.920937167661421</v>
      </c>
    </row>
    <row r="12" spans="1:153" x14ac:dyDescent="0.3">
      <c r="A12" s="10">
        <v>7011414</v>
      </c>
      <c r="B12" s="16" t="s">
        <v>11</v>
      </c>
      <c r="C12" s="230">
        <v>9.0235563754747705</v>
      </c>
      <c r="D12" s="230">
        <v>9.1031819858925687</v>
      </c>
      <c r="E12" s="230">
        <v>9.182807596310365</v>
      </c>
      <c r="F12" s="230">
        <v>9.2624332067281614</v>
      </c>
      <c r="G12" s="230">
        <v>9.3420588171459595</v>
      </c>
      <c r="H12" s="230">
        <v>9.4216844275637559</v>
      </c>
      <c r="I12" s="230">
        <v>9.5013100379815523</v>
      </c>
      <c r="J12" s="230">
        <v>9.5809356483993504</v>
      </c>
      <c r="K12" s="230">
        <v>9.6605612588171468</v>
      </c>
      <c r="L12" s="230">
        <v>9.7401868692349449</v>
      </c>
      <c r="M12" s="230">
        <v>9.8198124796527413</v>
      </c>
      <c r="N12" s="230">
        <v>9.8994380900705377</v>
      </c>
      <c r="O12" s="230">
        <v>9.9790637004883358</v>
      </c>
      <c r="P12" s="230">
        <v>10.058689310906132</v>
      </c>
      <c r="Q12" s="230">
        <v>10.13831492132393</v>
      </c>
      <c r="R12" s="230">
        <v>10.217940531741727</v>
      </c>
      <c r="S12" s="230">
        <v>10.297566142159523</v>
      </c>
      <c r="T12" s="230">
        <v>10.377191752577321</v>
      </c>
      <c r="U12" s="230">
        <v>10.456817362995118</v>
      </c>
      <c r="V12" s="230">
        <v>10.536442973412914</v>
      </c>
      <c r="W12" s="230">
        <v>10.616068583830712</v>
      </c>
      <c r="X12" s="230">
        <v>10.695694194248508</v>
      </c>
      <c r="Y12" s="230">
        <v>10.775319804666307</v>
      </c>
      <c r="Z12" s="230">
        <v>10.854945415084103</v>
      </c>
      <c r="AA12" s="230">
        <v>10.934571025501899</v>
      </c>
      <c r="AB12" s="230">
        <v>11.014196635919697</v>
      </c>
      <c r="AC12" s="230">
        <v>11.093822246337494</v>
      </c>
      <c r="AD12" s="230">
        <v>11.17344785675529</v>
      </c>
      <c r="AE12" s="230">
        <v>11.253073467173088</v>
      </c>
      <c r="AF12" s="230">
        <v>11.332699077590885</v>
      </c>
      <c r="AG12" s="230">
        <v>11.412324688008683</v>
      </c>
      <c r="AH12" s="230">
        <v>11.491950298426479</v>
      </c>
      <c r="AI12" s="230">
        <v>11.571575908844276</v>
      </c>
      <c r="AJ12" s="230">
        <v>11.651201519262074</v>
      </c>
      <c r="AK12" s="230">
        <v>11.73082712967987</v>
      </c>
      <c r="AL12" s="230">
        <v>11.810452740097666</v>
      </c>
      <c r="AM12" s="230">
        <v>11.890078350515465</v>
      </c>
      <c r="AN12" s="230">
        <v>11.969703960933261</v>
      </c>
      <c r="AO12" s="230">
        <v>12.049329571351059</v>
      </c>
      <c r="AP12" s="230">
        <v>12.128955181768857</v>
      </c>
      <c r="AQ12" s="230">
        <v>12.208580792186652</v>
      </c>
      <c r="AR12" s="230">
        <v>12.28820640260445</v>
      </c>
      <c r="AS12" s="230">
        <v>12.367832013022246</v>
      </c>
      <c r="AT12" s="230">
        <v>12.447457623440044</v>
      </c>
      <c r="AU12" s="230">
        <v>12.527083233857843</v>
      </c>
      <c r="AV12" s="230">
        <v>12.606708844275637</v>
      </c>
      <c r="AW12" s="230">
        <v>12.686334454693435</v>
      </c>
      <c r="AX12" s="230">
        <v>12.765960065111232</v>
      </c>
      <c r="AY12" s="230">
        <v>12.845585675529028</v>
      </c>
      <c r="AZ12" s="230">
        <v>12.925211285946828</v>
      </c>
      <c r="BA12" s="230">
        <v>13.004836896364626</v>
      </c>
      <c r="BB12" s="230">
        <v>13.084462506782421</v>
      </c>
      <c r="BC12" s="230">
        <v>13.164088117200217</v>
      </c>
      <c r="BD12" s="230">
        <v>13.243713727618013</v>
      </c>
      <c r="BE12" s="230">
        <v>13.323339338035813</v>
      </c>
      <c r="BF12" s="230">
        <v>13.40296494845361</v>
      </c>
      <c r="BG12" s="230">
        <v>13.482590558871408</v>
      </c>
      <c r="BH12" s="230">
        <v>13.562216169289204</v>
      </c>
      <c r="BI12" s="230">
        <v>13.641841779707002</v>
      </c>
      <c r="BJ12" s="230">
        <v>13.721467390124799</v>
      </c>
      <c r="BK12" s="230">
        <v>13.801093000542595</v>
      </c>
      <c r="BL12" s="230">
        <v>13.880718610960393</v>
      </c>
      <c r="BM12" s="230">
        <v>13.96034422137819</v>
      </c>
      <c r="BN12" s="230">
        <v>14.039969831795986</v>
      </c>
      <c r="BO12" s="230">
        <v>14.119595442213784</v>
      </c>
      <c r="BP12" s="230">
        <v>14.199221052631581</v>
      </c>
      <c r="BQ12" s="230">
        <v>14.278846663049379</v>
      </c>
      <c r="BR12" s="230">
        <v>14.358472273467175</v>
      </c>
      <c r="BS12" s="230">
        <v>14.438097883884971</v>
      </c>
      <c r="BT12" s="230">
        <v>14.51772349430277</v>
      </c>
      <c r="BU12" s="230">
        <v>14.597349104720566</v>
      </c>
      <c r="BV12" s="230">
        <v>14.676974715138362</v>
      </c>
      <c r="BW12" s="230">
        <v>14.75660032555616</v>
      </c>
      <c r="BX12" s="230">
        <v>14.836225935973957</v>
      </c>
      <c r="BY12" s="230">
        <v>14.915851546391755</v>
      </c>
      <c r="BZ12" s="230">
        <v>14.995477156809551</v>
      </c>
      <c r="CA12" s="230">
        <v>15.075102767227348</v>
      </c>
      <c r="CB12" s="230">
        <v>15.154728377645146</v>
      </c>
      <c r="CC12" s="230">
        <v>15.234353988062942</v>
      </c>
      <c r="CD12" s="230">
        <v>15.313979598480739</v>
      </c>
      <c r="CE12" s="230">
        <v>15.393605208898537</v>
      </c>
      <c r="CF12" s="230">
        <v>15.473230819316333</v>
      </c>
      <c r="CG12" s="230">
        <v>15.552856429734133</v>
      </c>
      <c r="CH12" s="230">
        <v>15.632482040151928</v>
      </c>
      <c r="CI12" s="230">
        <v>15.712107650569724</v>
      </c>
      <c r="CJ12" s="230">
        <v>15.791733260987522</v>
      </c>
      <c r="CK12" s="230">
        <v>15.871358871405318</v>
      </c>
      <c r="CL12" s="230">
        <v>15.950984481823118</v>
      </c>
      <c r="CM12" s="230">
        <v>16.030610092240913</v>
      </c>
      <c r="CN12" s="230">
        <v>16.110235702658709</v>
      </c>
      <c r="CO12" s="230">
        <v>16.189861313076506</v>
      </c>
      <c r="CP12" s="230">
        <v>16.269486923494306</v>
      </c>
      <c r="CQ12" s="230">
        <v>16.349112533912102</v>
      </c>
      <c r="CR12" s="230">
        <v>16.428738144329898</v>
      </c>
      <c r="CS12" s="230">
        <v>16.508363754747695</v>
      </c>
      <c r="CT12" s="230">
        <v>16.587989365165491</v>
      </c>
      <c r="CU12" s="230">
        <v>16.667614975583287</v>
      </c>
      <c r="CV12" s="230">
        <v>16.747240586001087</v>
      </c>
      <c r="CW12" s="230">
        <v>16.826866196418884</v>
      </c>
      <c r="CX12" s="230">
        <v>16.906491806836684</v>
      </c>
      <c r="CY12" s="230">
        <v>16.986117417254476</v>
      </c>
      <c r="CZ12" s="230">
        <v>17.065743027672273</v>
      </c>
      <c r="DA12" s="230">
        <v>17.145368638090073</v>
      </c>
      <c r="DB12" s="230">
        <v>17.224994248507869</v>
      </c>
      <c r="DC12" s="230">
        <v>17.304619858925669</v>
      </c>
      <c r="DD12" s="230">
        <v>17.384245469343462</v>
      </c>
      <c r="DE12" s="230">
        <v>17.463871079761258</v>
      </c>
      <c r="DF12" s="230">
        <v>17.543496690179058</v>
      </c>
      <c r="DG12" s="230">
        <v>17.623122300596854</v>
      </c>
      <c r="DH12" s="230">
        <v>17.702747911014654</v>
      </c>
      <c r="DI12" s="230">
        <v>17.782373521432447</v>
      </c>
      <c r="DJ12" s="230">
        <v>17.861999131850244</v>
      </c>
      <c r="DK12" s="230">
        <v>17.941624742268043</v>
      </c>
      <c r="DL12" s="230">
        <v>18.02125035268584</v>
      </c>
      <c r="DM12" s="230">
        <v>18.10087596310364</v>
      </c>
      <c r="DN12" s="230">
        <v>18.180501573521433</v>
      </c>
      <c r="DO12" s="230">
        <v>18.260127183939229</v>
      </c>
      <c r="DP12" s="230">
        <v>18.339752794357029</v>
      </c>
      <c r="DQ12" s="230">
        <v>18.419378404774825</v>
      </c>
      <c r="DR12" s="230">
        <v>18.499004015192622</v>
      </c>
      <c r="DS12" s="230">
        <v>18.578629625610418</v>
      </c>
      <c r="DT12" s="230">
        <v>18.658255236028218</v>
      </c>
      <c r="DU12" s="230">
        <v>18.737880846446014</v>
      </c>
      <c r="DV12" s="230">
        <v>18.817506456863811</v>
      </c>
      <c r="DW12" s="230">
        <v>18.897132067281607</v>
      </c>
      <c r="DX12" s="230">
        <v>18.976757677699403</v>
      </c>
      <c r="DY12" s="230">
        <v>19.056383288117203</v>
      </c>
      <c r="DZ12" s="230">
        <v>19.136008898535</v>
      </c>
      <c r="EA12" s="230">
        <v>19.215634508952796</v>
      </c>
      <c r="EB12" s="230">
        <v>19.295260119370592</v>
      </c>
      <c r="EC12" s="230">
        <v>19.374885729788389</v>
      </c>
      <c r="ED12" s="230">
        <v>19.454511340206189</v>
      </c>
      <c r="EE12" s="230">
        <v>19.534136950623985</v>
      </c>
      <c r="EF12" s="230">
        <v>19.613762561041778</v>
      </c>
      <c r="EG12" s="230">
        <v>19.693388171459578</v>
      </c>
      <c r="EH12" s="230">
        <v>19.773013781877374</v>
      </c>
      <c r="EI12" s="230">
        <v>19.852639392295174</v>
      </c>
      <c r="EJ12" s="230">
        <v>19.93226500271297</v>
      </c>
      <c r="EK12" s="230">
        <v>20.011890613130767</v>
      </c>
      <c r="EL12" s="230">
        <v>20.091516223548563</v>
      </c>
      <c r="EM12" s="230">
        <v>20.17114183396636</v>
      </c>
      <c r="EN12" s="230">
        <v>20.250767444384159</v>
      </c>
      <c r="EO12" s="230">
        <v>20.330393054801956</v>
      </c>
      <c r="EP12" s="230">
        <v>20.410018665219752</v>
      </c>
      <c r="EQ12" s="230">
        <v>20.489644275637549</v>
      </c>
      <c r="ER12" s="230">
        <v>20.569269886055345</v>
      </c>
      <c r="ES12" s="230">
        <v>20.648895496473145</v>
      </c>
      <c r="ET12" s="230">
        <v>20.728521106890941</v>
      </c>
      <c r="EU12" s="230">
        <v>20.808146717308738</v>
      </c>
      <c r="EV12" s="230">
        <v>20.887772327726534</v>
      </c>
      <c r="EW12" s="230">
        <v>20.96739793814433</v>
      </c>
    </row>
    <row r="13" spans="1:153" x14ac:dyDescent="0.3">
      <c r="A13" s="10">
        <v>7011421</v>
      </c>
      <c r="B13" s="16" t="s">
        <v>12</v>
      </c>
      <c r="C13" s="230">
        <v>11.485145740640261</v>
      </c>
      <c r="D13" s="230">
        <v>11.587560282148669</v>
      </c>
      <c r="E13" s="230">
        <v>11.68997482365708</v>
      </c>
      <c r="F13" s="230">
        <v>11.792389365165489</v>
      </c>
      <c r="G13" s="230">
        <v>11.894803906673902</v>
      </c>
      <c r="H13" s="230">
        <v>11.997218448182309</v>
      </c>
      <c r="I13" s="230">
        <v>12.099632989690722</v>
      </c>
      <c r="J13" s="230">
        <v>12.202047531199129</v>
      </c>
      <c r="K13" s="230">
        <v>12.304462072707542</v>
      </c>
      <c r="L13" s="230">
        <v>12.406876614215953</v>
      </c>
      <c r="M13" s="230">
        <v>12.509291155724362</v>
      </c>
      <c r="N13" s="230">
        <v>12.611705697232773</v>
      </c>
      <c r="O13" s="230">
        <v>12.714120238741183</v>
      </c>
      <c r="P13" s="230">
        <v>12.81653478024959</v>
      </c>
      <c r="Q13" s="230">
        <v>12.918949321758003</v>
      </c>
      <c r="R13" s="230">
        <v>13.021363863266412</v>
      </c>
      <c r="S13" s="230">
        <v>13.123778404774823</v>
      </c>
      <c r="T13" s="230">
        <v>13.226192946283232</v>
      </c>
      <c r="U13" s="230">
        <v>13.328607487791643</v>
      </c>
      <c r="V13" s="230">
        <v>13.431022029300056</v>
      </c>
      <c r="W13" s="230">
        <v>13.533436570808464</v>
      </c>
      <c r="X13" s="230">
        <v>13.635851112316876</v>
      </c>
      <c r="Y13" s="230">
        <v>13.738265653825284</v>
      </c>
      <c r="Z13" s="230">
        <v>13.840680195333697</v>
      </c>
      <c r="AA13" s="230">
        <v>13.943094736842104</v>
      </c>
      <c r="AB13" s="230">
        <v>14.045509278350517</v>
      </c>
      <c r="AC13" s="230">
        <v>14.147923819858924</v>
      </c>
      <c r="AD13" s="230">
        <v>14.250338361367337</v>
      </c>
      <c r="AE13" s="230">
        <v>14.352752902875745</v>
      </c>
      <c r="AF13" s="230">
        <v>14.455167444384156</v>
      </c>
      <c r="AG13" s="230">
        <v>14.557581985892568</v>
      </c>
      <c r="AH13" s="230">
        <v>14.659996527400976</v>
      </c>
      <c r="AI13" s="230">
        <v>14.762411068909385</v>
      </c>
      <c r="AJ13" s="230">
        <v>14.864825610417796</v>
      </c>
      <c r="AK13" s="230">
        <v>14.967240151926209</v>
      </c>
      <c r="AL13" s="230">
        <v>15.069654693434616</v>
      </c>
      <c r="AM13" s="230">
        <v>15.172069234943029</v>
      </c>
      <c r="AN13" s="230">
        <v>15.274483776451437</v>
      </c>
      <c r="AO13" s="230">
        <v>15.376898317959849</v>
      </c>
      <c r="AP13" s="230">
        <v>15.479312859468257</v>
      </c>
      <c r="AQ13" s="230">
        <v>15.58172740097667</v>
      </c>
      <c r="AR13" s="230">
        <v>15.684141942485077</v>
      </c>
      <c r="AS13" s="230">
        <v>15.78655648399349</v>
      </c>
      <c r="AT13" s="230">
        <v>15.888971025501897</v>
      </c>
      <c r="AU13" s="230">
        <v>15.99138556701031</v>
      </c>
      <c r="AV13" s="230">
        <v>16.093800108518717</v>
      </c>
      <c r="AW13" s="230">
        <v>16.19621465002713</v>
      </c>
      <c r="AX13" s="230">
        <v>16.298629191535536</v>
      </c>
      <c r="AY13" s="230">
        <v>16.401043733043949</v>
      </c>
      <c r="AZ13" s="230">
        <v>16.503458274552361</v>
      </c>
      <c r="BA13" s="230">
        <v>16.605872816060771</v>
      </c>
      <c r="BB13" s="230">
        <v>16.708287357569183</v>
      </c>
      <c r="BC13" s="230">
        <v>16.810701899077589</v>
      </c>
      <c r="BD13" s="230">
        <v>16.913116440585998</v>
      </c>
      <c r="BE13" s="230">
        <v>17.015530982094411</v>
      </c>
      <c r="BF13" s="230">
        <v>17.117945523602824</v>
      </c>
      <c r="BG13" s="230">
        <v>17.22036006511123</v>
      </c>
      <c r="BH13" s="230">
        <v>17.322774606619642</v>
      </c>
      <c r="BI13" s="230">
        <v>17.425189148128052</v>
      </c>
      <c r="BJ13" s="230">
        <v>17.527603689636464</v>
      </c>
      <c r="BK13" s="230">
        <v>17.63001823114487</v>
      </c>
      <c r="BL13" s="230">
        <v>17.732432772653283</v>
      </c>
      <c r="BM13" s="230">
        <v>17.834847314161692</v>
      </c>
      <c r="BN13" s="230">
        <v>17.937261855670105</v>
      </c>
      <c r="BO13" s="230">
        <v>18.039676397178518</v>
      </c>
      <c r="BP13" s="230">
        <v>18.142090938686923</v>
      </c>
      <c r="BQ13" s="230">
        <v>18.244505480195333</v>
      </c>
      <c r="BR13" s="230">
        <v>18.346920021703745</v>
      </c>
      <c r="BS13" s="230">
        <v>18.449334563212151</v>
      </c>
      <c r="BT13" s="230">
        <v>18.551749104720564</v>
      </c>
      <c r="BU13" s="230">
        <v>18.654163646228977</v>
      </c>
      <c r="BV13" s="230">
        <v>18.756578187737386</v>
      </c>
      <c r="BW13" s="230">
        <v>18.858992729245795</v>
      </c>
      <c r="BX13" s="230">
        <v>18.961407270754204</v>
      </c>
      <c r="BY13" s="230">
        <v>19.063821812262617</v>
      </c>
      <c r="BZ13" s="230">
        <v>19.166236353771023</v>
      </c>
      <c r="CA13" s="230">
        <v>19.268650895279436</v>
      </c>
      <c r="CB13" s="230">
        <v>19.371065436787848</v>
      </c>
      <c r="CC13" s="230">
        <v>19.473479978296258</v>
      </c>
      <c r="CD13" s="230">
        <v>19.575894519804663</v>
      </c>
      <c r="CE13" s="230">
        <v>19.678309061313076</v>
      </c>
      <c r="CF13" s="230">
        <v>19.780723602821485</v>
      </c>
      <c r="CG13" s="230">
        <v>19.883138144329898</v>
      </c>
      <c r="CH13" s="230">
        <v>19.985552685838304</v>
      </c>
      <c r="CI13" s="230">
        <v>20.087967227346716</v>
      </c>
      <c r="CJ13" s="230">
        <v>20.190381768855126</v>
      </c>
      <c r="CK13" s="230">
        <v>20.292796310363538</v>
      </c>
      <c r="CL13" s="230">
        <v>20.395210851871951</v>
      </c>
      <c r="CM13" s="230">
        <v>20.497625393380357</v>
      </c>
      <c r="CN13" s="230">
        <v>20.60003993488877</v>
      </c>
      <c r="CO13" s="230">
        <v>20.702454476397179</v>
      </c>
      <c r="CP13" s="230">
        <v>20.804869017905592</v>
      </c>
      <c r="CQ13" s="230">
        <v>20.907283559414005</v>
      </c>
      <c r="CR13" s="230">
        <v>21.00969810092241</v>
      </c>
      <c r="CS13" s="230">
        <v>21.112112642430819</v>
      </c>
      <c r="CT13" s="230">
        <v>21.214527183939225</v>
      </c>
      <c r="CU13" s="230">
        <v>21.316941725447638</v>
      </c>
      <c r="CV13" s="230">
        <v>21.419356266956051</v>
      </c>
      <c r="CW13" s="230">
        <v>21.52177080846446</v>
      </c>
      <c r="CX13" s="230">
        <v>21.624185349972873</v>
      </c>
      <c r="CY13" s="230">
        <v>21.726599891481278</v>
      </c>
      <c r="CZ13" s="230">
        <v>21.829014432989691</v>
      </c>
      <c r="DA13" s="230">
        <v>21.931428974498104</v>
      </c>
      <c r="DB13" s="230">
        <v>22.03384351600651</v>
      </c>
      <c r="DC13" s="230">
        <v>22.136258057514922</v>
      </c>
      <c r="DD13" s="230">
        <v>22.238672599023332</v>
      </c>
      <c r="DE13" s="230">
        <v>22.341087140531744</v>
      </c>
      <c r="DF13" s="230">
        <v>22.44350168204015</v>
      </c>
      <c r="DG13" s="230">
        <v>22.545916223548559</v>
      </c>
      <c r="DH13" s="230">
        <v>22.648330765056972</v>
      </c>
      <c r="DI13" s="230">
        <v>22.750745306565378</v>
      </c>
      <c r="DJ13" s="230">
        <v>22.853159848073791</v>
      </c>
      <c r="DK13" s="230">
        <v>22.955574389582203</v>
      </c>
      <c r="DL13" s="230">
        <v>23.057988931090613</v>
      </c>
      <c r="DM13" s="230">
        <v>23.160403472599025</v>
      </c>
      <c r="DN13" s="230">
        <v>23.262818014107431</v>
      </c>
      <c r="DO13" s="230">
        <v>23.365232555615844</v>
      </c>
      <c r="DP13" s="230">
        <v>23.467647097124257</v>
      </c>
      <c r="DQ13" s="230">
        <v>23.570061638632666</v>
      </c>
      <c r="DR13" s="230">
        <v>23.672476180141079</v>
      </c>
      <c r="DS13" s="230">
        <v>23.774890721649484</v>
      </c>
      <c r="DT13" s="230">
        <v>23.877305263157897</v>
      </c>
      <c r="DU13" s="230">
        <v>23.979719804666306</v>
      </c>
      <c r="DV13" s="230">
        <v>24.082134346174712</v>
      </c>
      <c r="DW13" s="230">
        <v>24.184548887683125</v>
      </c>
      <c r="DX13" s="230">
        <v>24.286963429191534</v>
      </c>
      <c r="DY13" s="230">
        <v>24.389377970699947</v>
      </c>
      <c r="DZ13" s="230">
        <v>24.49179251220836</v>
      </c>
      <c r="EA13" s="230">
        <v>24.594207053716765</v>
      </c>
      <c r="EB13" s="230">
        <v>24.696621595225178</v>
      </c>
      <c r="EC13" s="230">
        <v>24.799036136733587</v>
      </c>
      <c r="ED13" s="230">
        <v>24.901450678241996</v>
      </c>
      <c r="EE13" s="230">
        <v>25.003865219750406</v>
      </c>
      <c r="EF13" s="230">
        <v>25.106279761258815</v>
      </c>
      <c r="EG13" s="230">
        <v>25.208694302767224</v>
      </c>
      <c r="EH13" s="230">
        <v>25.311108844275633</v>
      </c>
      <c r="EI13" s="230">
        <v>25.413523385784046</v>
      </c>
      <c r="EJ13" s="230">
        <v>25.515937927292459</v>
      </c>
      <c r="EK13" s="230">
        <v>25.618352468800865</v>
      </c>
      <c r="EL13" s="230">
        <v>25.720767010309277</v>
      </c>
      <c r="EM13" s="230">
        <v>25.823181551817687</v>
      </c>
      <c r="EN13" s="230">
        <v>25.925596093326099</v>
      </c>
      <c r="EO13" s="230">
        <v>26.028010634834512</v>
      </c>
      <c r="EP13" s="230">
        <v>26.130425176342918</v>
      </c>
      <c r="EQ13" s="230">
        <v>26.232839717851331</v>
      </c>
      <c r="ER13" s="230">
        <v>26.33525425935974</v>
      </c>
      <c r="ES13" s="230">
        <v>26.437668800868146</v>
      </c>
      <c r="ET13" s="230">
        <v>26.540083342376558</v>
      </c>
      <c r="EU13" s="230">
        <v>26.642497883884968</v>
      </c>
      <c r="EV13" s="230">
        <v>26.74491242539338</v>
      </c>
      <c r="EW13" s="230">
        <v>26.847326966901786</v>
      </c>
    </row>
    <row r="14" spans="1:153" x14ac:dyDescent="0.3">
      <c r="A14" s="231">
        <v>7011322</v>
      </c>
      <c r="B14" s="232" t="s">
        <v>68</v>
      </c>
      <c r="C14" s="230">
        <f t="shared" ref="C14:BN14" si="0">C15/1.18</f>
        <v>14.61930262927982</v>
      </c>
      <c r="D14" s="230">
        <f t="shared" si="0"/>
        <v>14.749663040179517</v>
      </c>
      <c r="E14" s="230">
        <f t="shared" si="0"/>
        <v>14.880023451079207</v>
      </c>
      <c r="F14" s="230">
        <f t="shared" si="0"/>
        <v>15.010383861978902</v>
      </c>
      <c r="G14" s="230">
        <f t="shared" si="0"/>
        <v>15.140744272878596</v>
      </c>
      <c r="H14" s="230">
        <f t="shared" si="0"/>
        <v>15.27110468377829</v>
      </c>
      <c r="I14" s="230">
        <f t="shared" si="0"/>
        <v>15.401465094677985</v>
      </c>
      <c r="J14" s="230">
        <f t="shared" si="0"/>
        <v>15.531825505577677</v>
      </c>
      <c r="K14" s="230">
        <f t="shared" si="0"/>
        <v>15.662185916477371</v>
      </c>
      <c r="L14" s="230">
        <f t="shared" si="0"/>
        <v>15.792546327377066</v>
      </c>
      <c r="M14" s="230">
        <f t="shared" si="0"/>
        <v>15.92290673827676</v>
      </c>
      <c r="N14" s="230">
        <f t="shared" si="0"/>
        <v>16.053267149176452</v>
      </c>
      <c r="O14" s="230">
        <f t="shared" si="0"/>
        <v>16.183627560076147</v>
      </c>
      <c r="P14" s="230">
        <f t="shared" si="0"/>
        <v>16.313987970975841</v>
      </c>
      <c r="Q14" s="230">
        <f t="shared" si="0"/>
        <v>16.444348381875535</v>
      </c>
      <c r="R14" s="230">
        <f t="shared" si="0"/>
        <v>16.574708792775226</v>
      </c>
      <c r="S14" s="230">
        <f t="shared" si="0"/>
        <v>16.70506920367492</v>
      </c>
      <c r="T14" s="230">
        <f t="shared" si="0"/>
        <v>16.835429614574615</v>
      </c>
      <c r="U14" s="230">
        <f t="shared" si="0"/>
        <v>16.965790025474305</v>
      </c>
      <c r="V14" s="230">
        <f t="shared" si="0"/>
        <v>17.096150436374</v>
      </c>
      <c r="W14" s="230">
        <f t="shared" si="0"/>
        <v>17.226510847273698</v>
      </c>
      <c r="X14" s="230">
        <f t="shared" si="0"/>
        <v>17.356871258173392</v>
      </c>
      <c r="Y14" s="230">
        <f t="shared" si="0"/>
        <v>17.487231669073083</v>
      </c>
      <c r="Z14" s="230">
        <f t="shared" si="0"/>
        <v>17.617592079972777</v>
      </c>
      <c r="AA14" s="230">
        <f t="shared" si="0"/>
        <v>17.747952490872471</v>
      </c>
      <c r="AB14" s="230">
        <f t="shared" si="0"/>
        <v>17.878312901772166</v>
      </c>
      <c r="AC14" s="230">
        <f t="shared" si="0"/>
        <v>18.008673312671856</v>
      </c>
      <c r="AD14" s="230">
        <f t="shared" si="0"/>
        <v>18.139033723571551</v>
      </c>
      <c r="AE14" s="230">
        <f t="shared" si="0"/>
        <v>18.269394134471245</v>
      </c>
      <c r="AF14" s="230">
        <f t="shared" si="0"/>
        <v>18.399754545370939</v>
      </c>
      <c r="AG14" s="230">
        <f t="shared" si="0"/>
        <v>18.530114956270634</v>
      </c>
      <c r="AH14" s="230">
        <f t="shared" si="0"/>
        <v>18.660475367170328</v>
      </c>
      <c r="AI14" s="230">
        <f t="shared" si="0"/>
        <v>18.790835778070022</v>
      </c>
      <c r="AJ14" s="230">
        <f t="shared" si="0"/>
        <v>18.921196188969713</v>
      </c>
      <c r="AK14" s="230">
        <f t="shared" si="0"/>
        <v>19.051556599869411</v>
      </c>
      <c r="AL14" s="230">
        <f t="shared" si="0"/>
        <v>19.181917010769101</v>
      </c>
      <c r="AM14" s="230">
        <f t="shared" si="0"/>
        <v>19.312277421668792</v>
      </c>
      <c r="AN14" s="230">
        <f t="shared" si="0"/>
        <v>19.44263783256849</v>
      </c>
      <c r="AO14" s="230">
        <f t="shared" si="0"/>
        <v>19.572998243468181</v>
      </c>
      <c r="AP14" s="230">
        <f t="shared" si="0"/>
        <v>19.703358654367879</v>
      </c>
      <c r="AQ14" s="230">
        <f t="shared" si="0"/>
        <v>19.833719065267569</v>
      </c>
      <c r="AR14" s="230">
        <f t="shared" si="0"/>
        <v>19.964079476167264</v>
      </c>
      <c r="AS14" s="230">
        <f t="shared" si="0"/>
        <v>20.094439887066958</v>
      </c>
      <c r="AT14" s="230">
        <f t="shared" si="0"/>
        <v>20.224800297966652</v>
      </c>
      <c r="AU14" s="230">
        <f t="shared" si="0"/>
        <v>20.35516070886635</v>
      </c>
      <c r="AV14" s="230">
        <f t="shared" si="0"/>
        <v>20.485521119766041</v>
      </c>
      <c r="AW14" s="230">
        <f t="shared" si="0"/>
        <v>20.615881530665732</v>
      </c>
      <c r="AX14" s="230">
        <f t="shared" si="0"/>
        <v>20.746241941565422</v>
      </c>
      <c r="AY14" s="230">
        <f t="shared" si="0"/>
        <v>20.87660235246512</v>
      </c>
      <c r="AZ14" s="230">
        <f t="shared" si="0"/>
        <v>21.006962763364818</v>
      </c>
      <c r="BA14" s="230">
        <f t="shared" si="0"/>
        <v>21.137323174264509</v>
      </c>
      <c r="BB14" s="230">
        <f t="shared" si="0"/>
        <v>21.2676835851642</v>
      </c>
      <c r="BC14" s="230">
        <f t="shared" si="0"/>
        <v>21.398043996063894</v>
      </c>
      <c r="BD14" s="230">
        <f t="shared" si="0"/>
        <v>21.528404406963588</v>
      </c>
      <c r="BE14" s="230">
        <f t="shared" si="0"/>
        <v>21.658764817863286</v>
      </c>
      <c r="BF14" s="230">
        <f t="shared" si="0"/>
        <v>21.78912522876298</v>
      </c>
      <c r="BG14" s="230">
        <f t="shared" si="0"/>
        <v>21.919485639662671</v>
      </c>
      <c r="BH14" s="230">
        <f t="shared" si="0"/>
        <v>22.049846050562362</v>
      </c>
      <c r="BI14" s="230">
        <f t="shared" si="0"/>
        <v>22.18020646146206</v>
      </c>
      <c r="BJ14" s="230">
        <f t="shared" si="0"/>
        <v>22.310566872361754</v>
      </c>
      <c r="BK14" s="230">
        <f t="shared" si="0"/>
        <v>22.440927283261448</v>
      </c>
      <c r="BL14" s="230">
        <f t="shared" si="0"/>
        <v>22.571287694161139</v>
      </c>
      <c r="BM14" s="230">
        <f t="shared" si="0"/>
        <v>22.70164810506083</v>
      </c>
      <c r="BN14" s="230">
        <f t="shared" si="0"/>
        <v>22.832008515960528</v>
      </c>
      <c r="BO14" s="230">
        <f t="shared" ref="BO14:DZ14" si="1">BO15/1.18</f>
        <v>22.962368926860222</v>
      </c>
      <c r="BP14" s="230">
        <f t="shared" si="1"/>
        <v>23.092729337759916</v>
      </c>
      <c r="BQ14" s="230">
        <f t="shared" si="1"/>
        <v>23.223089748659611</v>
      </c>
      <c r="BR14" s="230">
        <f t="shared" si="1"/>
        <v>23.353450159559301</v>
      </c>
      <c r="BS14" s="230">
        <f t="shared" si="1"/>
        <v>23.483810570458999</v>
      </c>
      <c r="BT14" s="230">
        <f t="shared" si="1"/>
        <v>23.614170981358694</v>
      </c>
      <c r="BU14" s="230">
        <f t="shared" si="1"/>
        <v>23.744531392258384</v>
      </c>
      <c r="BV14" s="230">
        <f t="shared" si="1"/>
        <v>23.874891803158079</v>
      </c>
      <c r="BW14" s="230">
        <f t="shared" si="1"/>
        <v>24.005252214057769</v>
      </c>
      <c r="BX14" s="230">
        <f t="shared" si="1"/>
        <v>24.135612624957464</v>
      </c>
      <c r="BY14" s="230">
        <f t="shared" si="1"/>
        <v>24.265973035857158</v>
      </c>
      <c r="BZ14" s="230">
        <f t="shared" si="1"/>
        <v>24.396333446756852</v>
      </c>
      <c r="CA14" s="230">
        <f t="shared" si="1"/>
        <v>24.526693857656547</v>
      </c>
      <c r="CB14" s="230">
        <f t="shared" si="1"/>
        <v>24.657054268556244</v>
      </c>
      <c r="CC14" s="230">
        <f t="shared" si="1"/>
        <v>24.787414679455935</v>
      </c>
      <c r="CD14" s="230">
        <f t="shared" si="1"/>
        <v>24.917775090355626</v>
      </c>
      <c r="CE14" s="230">
        <f t="shared" si="1"/>
        <v>25.04813550125532</v>
      </c>
      <c r="CF14" s="230">
        <f t="shared" si="1"/>
        <v>25.178495912155014</v>
      </c>
      <c r="CG14" s="230">
        <f t="shared" si="1"/>
        <v>25.308856323054712</v>
      </c>
      <c r="CH14" s="230">
        <f t="shared" si="1"/>
        <v>25.4392167339544</v>
      </c>
      <c r="CI14" s="230">
        <f t="shared" si="1"/>
        <v>25.569577144854094</v>
      </c>
      <c r="CJ14" s="230">
        <f t="shared" si="1"/>
        <v>25.699937555753788</v>
      </c>
      <c r="CK14" s="230">
        <f t="shared" si="1"/>
        <v>25.830297966653482</v>
      </c>
      <c r="CL14" s="230">
        <f t="shared" si="1"/>
        <v>25.96065837755318</v>
      </c>
      <c r="CM14" s="230">
        <f t="shared" si="1"/>
        <v>26.091018788452871</v>
      </c>
      <c r="CN14" s="230">
        <f t="shared" si="1"/>
        <v>26.221379199352565</v>
      </c>
      <c r="CO14" s="230">
        <f t="shared" si="1"/>
        <v>26.351739610252256</v>
      </c>
      <c r="CP14" s="230">
        <f t="shared" si="1"/>
        <v>26.482100021151954</v>
      </c>
      <c r="CQ14" s="230">
        <f t="shared" si="1"/>
        <v>26.612460432051652</v>
      </c>
      <c r="CR14" s="230">
        <f t="shared" si="1"/>
        <v>26.742820842951339</v>
      </c>
      <c r="CS14" s="230">
        <f t="shared" si="1"/>
        <v>26.873181253851033</v>
      </c>
      <c r="CT14" s="230">
        <f t="shared" si="1"/>
        <v>27.003541664750724</v>
      </c>
      <c r="CU14" s="230">
        <f t="shared" si="1"/>
        <v>27.133902075650418</v>
      </c>
      <c r="CV14" s="230">
        <f t="shared" si="1"/>
        <v>27.26426248655012</v>
      </c>
      <c r="CW14" s="230">
        <f t="shared" si="1"/>
        <v>27.39462289744981</v>
      </c>
      <c r="CX14" s="230">
        <f t="shared" si="1"/>
        <v>27.524983308349505</v>
      </c>
      <c r="CY14" s="230">
        <f t="shared" si="1"/>
        <v>27.655343719249199</v>
      </c>
      <c r="CZ14" s="230">
        <f t="shared" si="1"/>
        <v>27.785704130148893</v>
      </c>
      <c r="DA14" s="230">
        <f t="shared" si="1"/>
        <v>27.916064541048588</v>
      </c>
      <c r="DB14" s="230">
        <f t="shared" si="1"/>
        <v>28.046424951948275</v>
      </c>
      <c r="DC14" s="230">
        <f t="shared" si="1"/>
        <v>28.176785362847969</v>
      </c>
      <c r="DD14" s="230">
        <f t="shared" si="1"/>
        <v>28.307145773747663</v>
      </c>
      <c r="DE14" s="230">
        <f t="shared" si="1"/>
        <v>28.437506184647358</v>
      </c>
      <c r="DF14" s="230">
        <f t="shared" si="1"/>
        <v>28.567866595547052</v>
      </c>
      <c r="DG14" s="230">
        <f t="shared" si="1"/>
        <v>28.698227006446746</v>
      </c>
      <c r="DH14" s="230">
        <f t="shared" si="1"/>
        <v>28.828587417346441</v>
      </c>
      <c r="DI14" s="230">
        <f t="shared" si="1"/>
        <v>28.958947828246131</v>
      </c>
      <c r="DJ14" s="230">
        <f t="shared" si="1"/>
        <v>29.089308239145833</v>
      </c>
      <c r="DK14" s="230">
        <f t="shared" si="1"/>
        <v>29.21966865004552</v>
      </c>
      <c r="DL14" s="230">
        <f t="shared" si="1"/>
        <v>29.350029060945214</v>
      </c>
      <c r="DM14" s="230">
        <f t="shared" si="1"/>
        <v>29.480389471844909</v>
      </c>
      <c r="DN14" s="230">
        <f t="shared" si="1"/>
        <v>29.610749882744603</v>
      </c>
      <c r="DO14" s="230">
        <f t="shared" si="1"/>
        <v>29.741110293644297</v>
      </c>
      <c r="DP14" s="230">
        <f t="shared" si="1"/>
        <v>29.871470704543992</v>
      </c>
      <c r="DQ14" s="230">
        <f t="shared" si="1"/>
        <v>30.001831115443682</v>
      </c>
      <c r="DR14" s="230">
        <f t="shared" si="1"/>
        <v>30.13219152634338</v>
      </c>
      <c r="DS14" s="230">
        <f t="shared" si="1"/>
        <v>30.262551937243071</v>
      </c>
      <c r="DT14" s="230">
        <f t="shared" si="1"/>
        <v>30.392912348142765</v>
      </c>
      <c r="DU14" s="230">
        <f t="shared" si="1"/>
        <v>30.52327275904246</v>
      </c>
      <c r="DV14" s="230">
        <f t="shared" si="1"/>
        <v>30.653633169942154</v>
      </c>
      <c r="DW14" s="230">
        <f t="shared" si="1"/>
        <v>30.783993580841848</v>
      </c>
      <c r="DX14" s="230">
        <f t="shared" si="1"/>
        <v>30.914353991741542</v>
      </c>
      <c r="DY14" s="230">
        <f t="shared" si="1"/>
        <v>31.04471440264123</v>
      </c>
      <c r="DZ14" s="230">
        <f t="shared" si="1"/>
        <v>31.175074813540931</v>
      </c>
      <c r="EA14" s="230">
        <f t="shared" ref="EA14:EW14" si="2">EA15/1.18</f>
        <v>31.305435224440618</v>
      </c>
      <c r="EB14" s="230">
        <f t="shared" si="2"/>
        <v>31.43579563534032</v>
      </c>
      <c r="EC14" s="230">
        <f t="shared" si="2"/>
        <v>31.566156046240007</v>
      </c>
      <c r="ED14" s="230">
        <f t="shared" si="2"/>
        <v>31.696516457139705</v>
      </c>
      <c r="EE14" s="230">
        <f t="shared" si="2"/>
        <v>31.826876868039399</v>
      </c>
      <c r="EF14" s="230">
        <f t="shared" si="2"/>
        <v>31.957237278939093</v>
      </c>
      <c r="EG14" s="230">
        <f t="shared" si="2"/>
        <v>32.087597689838788</v>
      </c>
      <c r="EH14" s="230">
        <f t="shared" si="2"/>
        <v>32.217958100738478</v>
      </c>
      <c r="EI14" s="230">
        <f t="shared" si="2"/>
        <v>32.348318511638169</v>
      </c>
      <c r="EJ14" s="230">
        <f t="shared" si="2"/>
        <v>32.478678922537867</v>
      </c>
      <c r="EK14" s="230">
        <f t="shared" si="2"/>
        <v>32.609039333437558</v>
      </c>
      <c r="EL14" s="230">
        <f t="shared" si="2"/>
        <v>32.739399744337256</v>
      </c>
      <c r="EM14" s="230">
        <f t="shared" si="2"/>
        <v>32.869760155236939</v>
      </c>
      <c r="EN14" s="230">
        <f t="shared" si="2"/>
        <v>33.000120566136644</v>
      </c>
      <c r="EO14" s="230">
        <f t="shared" si="2"/>
        <v>33.130480977036335</v>
      </c>
      <c r="EP14" s="230">
        <f t="shared" si="2"/>
        <v>33.260841387936033</v>
      </c>
      <c r="EQ14" s="230">
        <f t="shared" si="2"/>
        <v>33.391201798835723</v>
      </c>
      <c r="ER14" s="230">
        <f t="shared" si="2"/>
        <v>33.521562209735414</v>
      </c>
      <c r="ES14" s="230">
        <f t="shared" si="2"/>
        <v>33.651922620635105</v>
      </c>
      <c r="ET14" s="230">
        <f t="shared" si="2"/>
        <v>33.782283031534803</v>
      </c>
      <c r="EU14" s="230">
        <f t="shared" si="2"/>
        <v>33.912643442434501</v>
      </c>
      <c r="EV14" s="230">
        <f t="shared" si="2"/>
        <v>34.043003853334191</v>
      </c>
      <c r="EW14" s="230">
        <f t="shared" si="2"/>
        <v>34.173364264233882</v>
      </c>
    </row>
    <row r="15" spans="1:153" x14ac:dyDescent="0.3">
      <c r="A15" s="229">
        <v>7103779</v>
      </c>
      <c r="B15" s="16" t="s">
        <v>13</v>
      </c>
      <c r="C15" s="230">
        <v>17.250777102550188</v>
      </c>
      <c r="D15" s="230">
        <v>17.404602387411828</v>
      </c>
      <c r="E15" s="230">
        <v>17.558427672273464</v>
      </c>
      <c r="F15" s="230">
        <v>17.712252957135103</v>
      </c>
      <c r="G15" s="230">
        <v>17.866078241996743</v>
      </c>
      <c r="H15" s="230">
        <v>18.019903526858382</v>
      </c>
      <c r="I15" s="230">
        <v>18.173728811720022</v>
      </c>
      <c r="J15" s="230">
        <v>18.327554096581657</v>
      </c>
      <c r="K15" s="230">
        <v>18.481379381443297</v>
      </c>
      <c r="L15" s="230">
        <v>18.635204666304936</v>
      </c>
      <c r="M15" s="230">
        <v>18.789029951166576</v>
      </c>
      <c r="N15" s="230">
        <v>18.942855236028212</v>
      </c>
      <c r="O15" s="230">
        <v>19.096680520889851</v>
      </c>
      <c r="P15" s="230">
        <v>19.250505805751491</v>
      </c>
      <c r="Q15" s="230">
        <v>19.40433109061313</v>
      </c>
      <c r="R15" s="230">
        <v>19.558156375474766</v>
      </c>
      <c r="S15" s="230">
        <v>19.711981660336406</v>
      </c>
      <c r="T15" s="230">
        <v>19.865806945198045</v>
      </c>
      <c r="U15" s="230">
        <v>20.019632230059681</v>
      </c>
      <c r="V15" s="230">
        <v>20.173457514921321</v>
      </c>
      <c r="W15" s="230">
        <v>20.32728279978296</v>
      </c>
      <c r="X15" s="230">
        <v>20.4811080846446</v>
      </c>
      <c r="Y15" s="230">
        <v>20.634933369506236</v>
      </c>
      <c r="Z15" s="230">
        <v>20.788758654367875</v>
      </c>
      <c r="AA15" s="230">
        <v>20.942583939229515</v>
      </c>
      <c r="AB15" s="230">
        <v>21.096409224091154</v>
      </c>
      <c r="AC15" s="230">
        <v>21.25023450895279</v>
      </c>
      <c r="AD15" s="230">
        <v>21.404059793814429</v>
      </c>
      <c r="AE15" s="230">
        <v>21.557885078676069</v>
      </c>
      <c r="AF15" s="230">
        <v>21.711710363537708</v>
      </c>
      <c r="AG15" s="230">
        <v>21.865535648399344</v>
      </c>
      <c r="AH15" s="230">
        <v>22.019360933260984</v>
      </c>
      <c r="AI15" s="230">
        <v>22.173186218122623</v>
      </c>
      <c r="AJ15" s="230">
        <v>22.327011502984259</v>
      </c>
      <c r="AK15" s="230">
        <v>22.480836787845902</v>
      </c>
      <c r="AL15" s="230">
        <v>22.634662072707538</v>
      </c>
      <c r="AM15" s="230">
        <v>22.788487357569174</v>
      </c>
      <c r="AN15" s="230">
        <v>22.942312642430817</v>
      </c>
      <c r="AO15" s="230">
        <v>23.096137927292453</v>
      </c>
      <c r="AP15" s="230">
        <v>23.249963212154096</v>
      </c>
      <c r="AQ15" s="230">
        <v>23.403788497015732</v>
      </c>
      <c r="AR15" s="230">
        <v>23.557613781877368</v>
      </c>
      <c r="AS15" s="230">
        <v>23.711439066739008</v>
      </c>
      <c r="AT15" s="230">
        <v>23.865264351600647</v>
      </c>
      <c r="AU15" s="230">
        <v>24.01908963646229</v>
      </c>
      <c r="AV15" s="230">
        <v>24.172914921323926</v>
      </c>
      <c r="AW15" s="230">
        <v>24.326740206185562</v>
      </c>
      <c r="AX15" s="230">
        <v>24.480565491047198</v>
      </c>
      <c r="AY15" s="230">
        <v>24.634390775908841</v>
      </c>
      <c r="AZ15" s="230">
        <v>24.788216060770484</v>
      </c>
      <c r="BA15" s="230">
        <v>24.94204134563212</v>
      </c>
      <c r="BB15" s="230">
        <v>25.095866630493756</v>
      </c>
      <c r="BC15" s="230">
        <v>25.249691915355392</v>
      </c>
      <c r="BD15" s="230">
        <v>25.403517200217035</v>
      </c>
      <c r="BE15" s="230">
        <v>25.557342485078674</v>
      </c>
      <c r="BF15" s="230">
        <v>25.711167769940314</v>
      </c>
      <c r="BG15" s="230">
        <v>25.86499305480195</v>
      </c>
      <c r="BH15" s="230">
        <v>26.018818339663586</v>
      </c>
      <c r="BI15" s="230">
        <v>26.172643624525229</v>
      </c>
      <c r="BJ15" s="230">
        <v>26.326468909386868</v>
      </c>
      <c r="BK15" s="230">
        <v>26.480294194248508</v>
      </c>
      <c r="BL15" s="230">
        <v>26.634119479110144</v>
      </c>
      <c r="BM15" s="230">
        <v>26.78794476397178</v>
      </c>
      <c r="BN15" s="230">
        <v>26.941770048833423</v>
      </c>
      <c r="BO15" s="230">
        <v>27.095595333695062</v>
      </c>
      <c r="BP15" s="230">
        <v>27.249420618556698</v>
      </c>
      <c r="BQ15" s="230">
        <v>27.403245903418338</v>
      </c>
      <c r="BR15" s="230">
        <v>27.557071188279973</v>
      </c>
      <c r="BS15" s="230">
        <v>27.710896473141617</v>
      </c>
      <c r="BT15" s="230">
        <v>27.864721758003256</v>
      </c>
      <c r="BU15" s="230">
        <v>28.018547042864892</v>
      </c>
      <c r="BV15" s="230">
        <v>28.172372327726531</v>
      </c>
      <c r="BW15" s="230">
        <v>28.326197612588167</v>
      </c>
      <c r="BX15" s="230">
        <v>28.480022897449807</v>
      </c>
      <c r="BY15" s="230">
        <v>28.633848182311446</v>
      </c>
      <c r="BZ15" s="230">
        <v>28.787673467173086</v>
      </c>
      <c r="CA15" s="230">
        <v>28.941498752034722</v>
      </c>
      <c r="CB15" s="230">
        <v>29.095324036896365</v>
      </c>
      <c r="CC15" s="230">
        <v>29.249149321758001</v>
      </c>
      <c r="CD15" s="230">
        <v>29.402974606619637</v>
      </c>
      <c r="CE15" s="230">
        <v>29.556799891481276</v>
      </c>
      <c r="CF15" s="230">
        <v>29.710625176342916</v>
      </c>
      <c r="CG15" s="230">
        <v>29.864450461204559</v>
      </c>
      <c r="CH15" s="230">
        <v>30.018275746066191</v>
      </c>
      <c r="CI15" s="230">
        <v>30.172101030927831</v>
      </c>
      <c r="CJ15" s="230">
        <v>30.32592631578947</v>
      </c>
      <c r="CK15" s="230">
        <v>30.47975160065111</v>
      </c>
      <c r="CL15" s="230">
        <v>30.633576885512753</v>
      </c>
      <c r="CM15" s="230">
        <v>30.787402170374385</v>
      </c>
      <c r="CN15" s="230">
        <v>30.941227455236024</v>
      </c>
      <c r="CO15" s="230">
        <v>31.09505274009766</v>
      </c>
      <c r="CP15" s="230">
        <v>31.248878024959303</v>
      </c>
      <c r="CQ15" s="230">
        <v>31.402703309820946</v>
      </c>
      <c r="CR15" s="230">
        <v>31.556528594682579</v>
      </c>
      <c r="CS15" s="230">
        <v>31.710353879544218</v>
      </c>
      <c r="CT15" s="230">
        <v>31.864179164405854</v>
      </c>
      <c r="CU15" s="230">
        <v>32.018004449267494</v>
      </c>
      <c r="CV15" s="230">
        <v>32.17182973412914</v>
      </c>
      <c r="CW15" s="230">
        <v>32.325655018990773</v>
      </c>
      <c r="CX15" s="230">
        <v>32.479480303852412</v>
      </c>
      <c r="CY15" s="230">
        <v>32.633305588714052</v>
      </c>
      <c r="CZ15" s="230">
        <v>32.787130873575691</v>
      </c>
      <c r="DA15" s="230">
        <v>32.940956158437331</v>
      </c>
      <c r="DB15" s="230">
        <v>33.094781443298963</v>
      </c>
      <c r="DC15" s="230">
        <v>33.248606728160603</v>
      </c>
      <c r="DD15" s="230">
        <v>33.402432013022242</v>
      </c>
      <c r="DE15" s="230">
        <v>33.556257297883882</v>
      </c>
      <c r="DF15" s="230">
        <v>33.710082582745521</v>
      </c>
      <c r="DG15" s="230">
        <v>33.863907867607161</v>
      </c>
      <c r="DH15" s="230">
        <v>34.0177331524688</v>
      </c>
      <c r="DI15" s="230">
        <v>34.171558437330432</v>
      </c>
      <c r="DJ15" s="230">
        <v>34.325383722192079</v>
      </c>
      <c r="DK15" s="230">
        <v>34.479209007053711</v>
      </c>
      <c r="DL15" s="230">
        <v>34.633034291915351</v>
      </c>
      <c r="DM15" s="230">
        <v>34.78685957677699</v>
      </c>
      <c r="DN15" s="230">
        <v>34.94068486163863</v>
      </c>
      <c r="DO15" s="230">
        <v>35.094510146500269</v>
      </c>
      <c r="DP15" s="230">
        <v>35.248335431361909</v>
      </c>
      <c r="DQ15" s="230">
        <v>35.402160716223541</v>
      </c>
      <c r="DR15" s="230">
        <v>35.555986001085188</v>
      </c>
      <c r="DS15" s="230">
        <v>35.70981128594682</v>
      </c>
      <c r="DT15" s="230">
        <v>35.86363657080846</v>
      </c>
      <c r="DU15" s="230">
        <v>36.017461855670099</v>
      </c>
      <c r="DV15" s="230">
        <v>36.171287140531739</v>
      </c>
      <c r="DW15" s="230">
        <v>36.325112425393378</v>
      </c>
      <c r="DX15" s="230">
        <v>36.478937710255018</v>
      </c>
      <c r="DY15" s="230">
        <v>36.63276299511665</v>
      </c>
      <c r="DZ15" s="230">
        <v>36.786588279978297</v>
      </c>
      <c r="EA15" s="230">
        <v>36.940413564839929</v>
      </c>
      <c r="EB15" s="230">
        <v>37.094238849701576</v>
      </c>
      <c r="EC15" s="230">
        <v>37.248064134563208</v>
      </c>
      <c r="ED15" s="230">
        <v>37.401889419424847</v>
      </c>
      <c r="EE15" s="230">
        <v>37.555714704286487</v>
      </c>
      <c r="EF15" s="230">
        <v>37.709539989148126</v>
      </c>
      <c r="EG15" s="230">
        <v>37.863365274009766</v>
      </c>
      <c r="EH15" s="230">
        <v>38.017190558871398</v>
      </c>
      <c r="EI15" s="230">
        <v>38.171015843733038</v>
      </c>
      <c r="EJ15" s="230">
        <v>38.324841128594684</v>
      </c>
      <c r="EK15" s="230">
        <v>38.478666413456317</v>
      </c>
      <c r="EL15" s="230">
        <v>38.632491698317956</v>
      </c>
      <c r="EM15" s="230">
        <v>38.786316983179589</v>
      </c>
      <c r="EN15" s="230">
        <v>38.940142268041235</v>
      </c>
      <c r="EO15" s="230">
        <v>39.093967552902875</v>
      </c>
      <c r="EP15" s="230">
        <v>39.247792837764514</v>
      </c>
      <c r="EQ15" s="230">
        <v>39.401618122626154</v>
      </c>
      <c r="ER15" s="230">
        <v>39.555443407487786</v>
      </c>
      <c r="ES15" s="230">
        <v>39.709268692349426</v>
      </c>
      <c r="ET15" s="230">
        <v>39.863093977211065</v>
      </c>
      <c r="EU15" s="230">
        <v>40.016919262072705</v>
      </c>
      <c r="EV15" s="230">
        <v>40.170744546934344</v>
      </c>
      <c r="EW15" s="230">
        <v>40.324569831795976</v>
      </c>
    </row>
    <row r="16" spans="1:153" x14ac:dyDescent="0.3">
      <c r="A16" s="231">
        <v>7011359</v>
      </c>
      <c r="B16" s="232" t="s">
        <v>69</v>
      </c>
      <c r="C16" s="230">
        <f t="shared" ref="C16:BN16" si="3">C17/1.23</f>
        <v>17.618297667729795</v>
      </c>
      <c r="D16" s="230">
        <f t="shared" si="3"/>
        <v>17.769275439037621</v>
      </c>
      <c r="E16" s="230">
        <f t="shared" si="3"/>
        <v>17.920253210345447</v>
      </c>
      <c r="F16" s="230">
        <f t="shared" si="3"/>
        <v>18.071230981653276</v>
      </c>
      <c r="G16" s="230">
        <f t="shared" si="3"/>
        <v>18.222208752961102</v>
      </c>
      <c r="H16" s="230">
        <f t="shared" si="3"/>
        <v>18.373186524268931</v>
      </c>
      <c r="I16" s="230">
        <f t="shared" si="3"/>
        <v>18.524164295576757</v>
      </c>
      <c r="J16" s="230">
        <f t="shared" si="3"/>
        <v>18.675142066884579</v>
      </c>
      <c r="K16" s="230">
        <f t="shared" si="3"/>
        <v>18.826119838192408</v>
      </c>
      <c r="L16" s="230">
        <f t="shared" si="3"/>
        <v>18.977097609500234</v>
      </c>
      <c r="M16" s="230">
        <f t="shared" si="3"/>
        <v>19.128075380808063</v>
      </c>
      <c r="N16" s="230">
        <f t="shared" si="3"/>
        <v>19.279053152115893</v>
      </c>
      <c r="O16" s="230">
        <f t="shared" si="3"/>
        <v>19.430030923423715</v>
      </c>
      <c r="P16" s="230">
        <f t="shared" si="3"/>
        <v>19.581008694731544</v>
      </c>
      <c r="Q16" s="230">
        <f t="shared" si="3"/>
        <v>19.73198646603937</v>
      </c>
      <c r="R16" s="230">
        <f t="shared" si="3"/>
        <v>19.882964237347199</v>
      </c>
      <c r="S16" s="230">
        <f t="shared" si="3"/>
        <v>20.033942008655028</v>
      </c>
      <c r="T16" s="230">
        <f t="shared" si="3"/>
        <v>20.184919779962851</v>
      </c>
      <c r="U16" s="230">
        <f t="shared" si="3"/>
        <v>20.33589755127068</v>
      </c>
      <c r="V16" s="230">
        <f t="shared" si="3"/>
        <v>20.486875322578506</v>
      </c>
      <c r="W16" s="230">
        <f t="shared" si="3"/>
        <v>20.637853093886335</v>
      </c>
      <c r="X16" s="230">
        <f t="shared" si="3"/>
        <v>20.788830865194164</v>
      </c>
      <c r="Y16" s="230">
        <f t="shared" si="3"/>
        <v>20.939808636501986</v>
      </c>
      <c r="Z16" s="230">
        <f t="shared" si="3"/>
        <v>21.090786407809816</v>
      </c>
      <c r="AA16" s="230">
        <f t="shared" si="3"/>
        <v>21.241764179117641</v>
      </c>
      <c r="AB16" s="230">
        <f t="shared" si="3"/>
        <v>21.392741950425471</v>
      </c>
      <c r="AC16" s="230">
        <f t="shared" si="3"/>
        <v>21.5437197217333</v>
      </c>
      <c r="AD16" s="230">
        <f t="shared" si="3"/>
        <v>21.694697493041122</v>
      </c>
      <c r="AE16" s="230">
        <f t="shared" si="3"/>
        <v>21.845675264348948</v>
      </c>
      <c r="AF16" s="230">
        <f t="shared" si="3"/>
        <v>21.996653035656777</v>
      </c>
      <c r="AG16" s="230">
        <f t="shared" si="3"/>
        <v>22.147630806964603</v>
      </c>
      <c r="AH16" s="230">
        <f t="shared" si="3"/>
        <v>22.298608578272432</v>
      </c>
      <c r="AI16" s="230">
        <f t="shared" si="3"/>
        <v>22.449586349580258</v>
      </c>
      <c r="AJ16" s="230">
        <f t="shared" si="3"/>
        <v>22.600564120888084</v>
      </c>
      <c r="AK16" s="230">
        <f t="shared" si="3"/>
        <v>22.751541892195913</v>
      </c>
      <c r="AL16" s="230">
        <f t="shared" si="3"/>
        <v>22.902519663503739</v>
      </c>
      <c r="AM16" s="230">
        <f t="shared" si="3"/>
        <v>23.053497434811568</v>
      </c>
      <c r="AN16" s="230">
        <f t="shared" si="3"/>
        <v>23.204475206119394</v>
      </c>
      <c r="AO16" s="230">
        <f t="shared" si="3"/>
        <v>23.35545297742722</v>
      </c>
      <c r="AP16" s="230">
        <f t="shared" si="3"/>
        <v>23.506430748735049</v>
      </c>
      <c r="AQ16" s="230">
        <f t="shared" si="3"/>
        <v>23.657408520042875</v>
      </c>
      <c r="AR16" s="230">
        <f t="shared" si="3"/>
        <v>23.808386291350704</v>
      </c>
      <c r="AS16" s="230">
        <f t="shared" si="3"/>
        <v>23.959364062658526</v>
      </c>
      <c r="AT16" s="230">
        <f t="shared" si="3"/>
        <v>24.110341833966352</v>
      </c>
      <c r="AU16" s="230">
        <f t="shared" si="3"/>
        <v>24.261319605274181</v>
      </c>
      <c r="AV16" s="230">
        <f t="shared" si="3"/>
        <v>24.412297376582007</v>
      </c>
      <c r="AW16" s="230">
        <f t="shared" si="3"/>
        <v>24.563275147889836</v>
      </c>
      <c r="AX16" s="230">
        <f t="shared" si="3"/>
        <v>24.714252919197662</v>
      </c>
      <c r="AY16" s="230">
        <f t="shared" si="3"/>
        <v>24.865230690505488</v>
      </c>
      <c r="AZ16" s="230">
        <f t="shared" si="3"/>
        <v>25.016208461813321</v>
      </c>
      <c r="BA16" s="230">
        <f t="shared" si="3"/>
        <v>25.167186233121143</v>
      </c>
      <c r="BB16" s="230">
        <f t="shared" si="3"/>
        <v>25.318164004428972</v>
      </c>
      <c r="BC16" s="230">
        <f t="shared" si="3"/>
        <v>25.469141775736798</v>
      </c>
      <c r="BD16" s="230">
        <f t="shared" si="3"/>
        <v>25.620119547044624</v>
      </c>
      <c r="BE16" s="230">
        <f t="shared" si="3"/>
        <v>25.771097318352457</v>
      </c>
      <c r="BF16" s="230">
        <f t="shared" si="3"/>
        <v>25.922075089660279</v>
      </c>
      <c r="BG16" s="230">
        <f t="shared" si="3"/>
        <v>26.073052860968108</v>
      </c>
      <c r="BH16" s="230">
        <f t="shared" si="3"/>
        <v>26.224030632275934</v>
      </c>
      <c r="BI16" s="230">
        <f t="shared" si="3"/>
        <v>26.375008403583756</v>
      </c>
      <c r="BJ16" s="230">
        <f t="shared" si="3"/>
        <v>26.525986174891592</v>
      </c>
      <c r="BK16" s="230">
        <f t="shared" si="3"/>
        <v>26.676963946199415</v>
      </c>
      <c r="BL16" s="230">
        <f t="shared" si="3"/>
        <v>26.82794171750724</v>
      </c>
      <c r="BM16" s="230">
        <f t="shared" si="3"/>
        <v>26.97891948881507</v>
      </c>
      <c r="BN16" s="230">
        <f t="shared" si="3"/>
        <v>27.129897260122895</v>
      </c>
      <c r="BO16" s="230">
        <f t="shared" ref="BO16:DZ16" si="4">BO17/1.23</f>
        <v>27.280875031430725</v>
      </c>
      <c r="BP16" s="230">
        <f t="shared" si="4"/>
        <v>27.43185280273855</v>
      </c>
      <c r="BQ16" s="230">
        <f t="shared" si="4"/>
        <v>27.58283057404638</v>
      </c>
      <c r="BR16" s="230">
        <f t="shared" si="4"/>
        <v>27.733808345354205</v>
      </c>
      <c r="BS16" s="230">
        <f t="shared" si="4"/>
        <v>27.884786116662028</v>
      </c>
      <c r="BT16" s="230">
        <f t="shared" si="4"/>
        <v>28.035763887969864</v>
      </c>
      <c r="BU16" s="230">
        <f t="shared" si="4"/>
        <v>28.186741659277686</v>
      </c>
      <c r="BV16" s="230">
        <f t="shared" si="4"/>
        <v>28.337719430585512</v>
      </c>
      <c r="BW16" s="230">
        <f t="shared" si="4"/>
        <v>28.488697201893341</v>
      </c>
      <c r="BX16" s="230">
        <f t="shared" si="4"/>
        <v>28.639674973201164</v>
      </c>
      <c r="BY16" s="230">
        <f t="shared" si="4"/>
        <v>28.790652744508996</v>
      </c>
      <c r="BZ16" s="230">
        <f t="shared" si="4"/>
        <v>28.941630515816819</v>
      </c>
      <c r="CA16" s="230">
        <f t="shared" si="4"/>
        <v>29.092608287124644</v>
      </c>
      <c r="CB16" s="230">
        <f t="shared" si="4"/>
        <v>29.243586058432474</v>
      </c>
      <c r="CC16" s="230">
        <f t="shared" si="4"/>
        <v>29.394563829740299</v>
      </c>
      <c r="CD16" s="230">
        <f t="shared" si="4"/>
        <v>29.545541601048129</v>
      </c>
      <c r="CE16" s="230">
        <f t="shared" si="4"/>
        <v>29.696519372355958</v>
      </c>
      <c r="CF16" s="230">
        <f t="shared" si="4"/>
        <v>29.847497143663784</v>
      </c>
      <c r="CG16" s="230">
        <f t="shared" si="4"/>
        <v>29.998474914971613</v>
      </c>
      <c r="CH16" s="230">
        <f t="shared" si="4"/>
        <v>30.149452686279435</v>
      </c>
      <c r="CI16" s="230">
        <f t="shared" si="4"/>
        <v>30.300430457587268</v>
      </c>
      <c r="CJ16" s="230">
        <f t="shared" si="4"/>
        <v>30.45140822889509</v>
      </c>
      <c r="CK16" s="230">
        <f t="shared" si="4"/>
        <v>30.602386000202916</v>
      </c>
      <c r="CL16" s="230">
        <f t="shared" si="4"/>
        <v>30.753363771510745</v>
      </c>
      <c r="CM16" s="230">
        <f t="shared" si="4"/>
        <v>30.904341542818567</v>
      </c>
      <c r="CN16" s="230">
        <f t="shared" si="4"/>
        <v>31.0553193141264</v>
      </c>
      <c r="CO16" s="230">
        <f t="shared" si="4"/>
        <v>31.206297085434223</v>
      </c>
      <c r="CP16" s="230">
        <f t="shared" si="4"/>
        <v>31.357274856742055</v>
      </c>
      <c r="CQ16" s="230">
        <f t="shared" si="4"/>
        <v>31.508252628049885</v>
      </c>
      <c r="CR16" s="230">
        <f t="shared" si="4"/>
        <v>31.659230399357707</v>
      </c>
      <c r="CS16" s="230">
        <f t="shared" si="4"/>
        <v>31.81020817066554</v>
      </c>
      <c r="CT16" s="230">
        <f t="shared" si="4"/>
        <v>31.961185941973362</v>
      </c>
      <c r="CU16" s="230">
        <f t="shared" si="4"/>
        <v>32.112163713281191</v>
      </c>
      <c r="CV16" s="230">
        <f t="shared" si="4"/>
        <v>32.263141484589013</v>
      </c>
      <c r="CW16" s="230">
        <f t="shared" si="4"/>
        <v>32.414119255896836</v>
      </c>
      <c r="CX16" s="230">
        <f t="shared" si="4"/>
        <v>32.565097027204672</v>
      </c>
      <c r="CY16" s="230">
        <f t="shared" si="4"/>
        <v>32.716074798512494</v>
      </c>
      <c r="CZ16" s="230">
        <f t="shared" si="4"/>
        <v>32.867052569820324</v>
      </c>
      <c r="DA16" s="230">
        <f t="shared" si="4"/>
        <v>33.018030341128153</v>
      </c>
      <c r="DB16" s="230">
        <f t="shared" si="4"/>
        <v>33.169008112435975</v>
      </c>
      <c r="DC16" s="230">
        <f t="shared" si="4"/>
        <v>33.319985883743804</v>
      </c>
      <c r="DD16" s="230">
        <f t="shared" si="4"/>
        <v>33.470963655051634</v>
      </c>
      <c r="DE16" s="230">
        <f t="shared" si="4"/>
        <v>33.621941426359463</v>
      </c>
      <c r="DF16" s="230">
        <f t="shared" si="4"/>
        <v>33.772919197667285</v>
      </c>
      <c r="DG16" s="230">
        <f t="shared" si="4"/>
        <v>33.923896968975114</v>
      </c>
      <c r="DH16" s="230">
        <f t="shared" si="4"/>
        <v>34.074874740282944</v>
      </c>
      <c r="DI16" s="230">
        <f t="shared" si="4"/>
        <v>34.225852511590766</v>
      </c>
      <c r="DJ16" s="230">
        <f t="shared" si="4"/>
        <v>34.376830282898595</v>
      </c>
      <c r="DK16" s="230">
        <f t="shared" si="4"/>
        <v>34.527808054206425</v>
      </c>
      <c r="DL16" s="230">
        <f t="shared" si="4"/>
        <v>34.678785825514247</v>
      </c>
      <c r="DM16" s="230">
        <f t="shared" si="4"/>
        <v>34.829763596822076</v>
      </c>
      <c r="DN16" s="230">
        <f t="shared" si="4"/>
        <v>34.980741368129898</v>
      </c>
      <c r="DO16" s="230">
        <f t="shared" si="4"/>
        <v>35.131719139437728</v>
      </c>
      <c r="DP16" s="230">
        <f t="shared" si="4"/>
        <v>35.282696910745557</v>
      </c>
      <c r="DQ16" s="230">
        <f t="shared" si="4"/>
        <v>35.433674682053379</v>
      </c>
      <c r="DR16" s="230">
        <f t="shared" si="4"/>
        <v>35.584652453361215</v>
      </c>
      <c r="DS16" s="230">
        <f t="shared" si="4"/>
        <v>35.735630224669038</v>
      </c>
      <c r="DT16" s="230">
        <f t="shared" si="4"/>
        <v>35.886607995976867</v>
      </c>
      <c r="DU16" s="230">
        <f t="shared" si="4"/>
        <v>36.037585767284689</v>
      </c>
      <c r="DV16" s="230">
        <f t="shared" si="4"/>
        <v>36.188563538592518</v>
      </c>
      <c r="DW16" s="230">
        <f t="shared" si="4"/>
        <v>36.339541309900348</v>
      </c>
      <c r="DX16" s="230">
        <f t="shared" si="4"/>
        <v>36.490519081208177</v>
      </c>
      <c r="DY16" s="230">
        <f t="shared" si="4"/>
        <v>36.641496852515999</v>
      </c>
      <c r="DZ16" s="230">
        <f t="shared" si="4"/>
        <v>36.792474623823828</v>
      </c>
      <c r="EA16" s="230">
        <f t="shared" ref="EA16:EW16" si="5">EA17/1.23</f>
        <v>36.943452395131651</v>
      </c>
      <c r="EB16" s="230">
        <f t="shared" si="5"/>
        <v>37.094430166439487</v>
      </c>
      <c r="EC16" s="230">
        <f t="shared" si="5"/>
        <v>37.245407937747309</v>
      </c>
      <c r="ED16" s="230">
        <f t="shared" si="5"/>
        <v>37.396385709055131</v>
      </c>
      <c r="EE16" s="230">
        <f t="shared" si="5"/>
        <v>37.547363480362961</v>
      </c>
      <c r="EF16" s="230">
        <f t="shared" si="5"/>
        <v>37.698341251670783</v>
      </c>
      <c r="EG16" s="230">
        <f t="shared" si="5"/>
        <v>37.849319022978619</v>
      </c>
      <c r="EH16" s="230">
        <f t="shared" si="5"/>
        <v>38.000296794286442</v>
      </c>
      <c r="EI16" s="230">
        <f t="shared" si="5"/>
        <v>38.151274565594271</v>
      </c>
      <c r="EJ16" s="230">
        <f t="shared" si="5"/>
        <v>38.3022523369021</v>
      </c>
      <c r="EK16" s="230">
        <f t="shared" si="5"/>
        <v>38.453230108209922</v>
      </c>
      <c r="EL16" s="230">
        <f t="shared" si="5"/>
        <v>38.604207879517752</v>
      </c>
      <c r="EM16" s="230">
        <f t="shared" si="5"/>
        <v>38.755185650825581</v>
      </c>
      <c r="EN16" s="230">
        <f t="shared" si="5"/>
        <v>38.906163422133403</v>
      </c>
      <c r="EO16" s="230">
        <f t="shared" si="5"/>
        <v>39.057141193441232</v>
      </c>
      <c r="EP16" s="230">
        <f t="shared" si="5"/>
        <v>39.208118964749055</v>
      </c>
      <c r="EQ16" s="230">
        <f t="shared" si="5"/>
        <v>39.359096736056891</v>
      </c>
      <c r="ER16" s="230">
        <f t="shared" si="5"/>
        <v>39.510074507364713</v>
      </c>
      <c r="ES16" s="230">
        <f t="shared" si="5"/>
        <v>39.661052278672535</v>
      </c>
      <c r="ET16" s="230">
        <f t="shared" si="5"/>
        <v>39.812030049980372</v>
      </c>
      <c r="EU16" s="230">
        <f t="shared" si="5"/>
        <v>39.963007821288194</v>
      </c>
      <c r="EV16" s="230">
        <f t="shared" si="5"/>
        <v>40.113985592596023</v>
      </c>
      <c r="EW16" s="230">
        <f t="shared" si="5"/>
        <v>40.264963363903853</v>
      </c>
    </row>
    <row r="17" spans="1:153" x14ac:dyDescent="0.3">
      <c r="A17" s="229">
        <v>7103783</v>
      </c>
      <c r="B17" s="16" t="s">
        <v>14</v>
      </c>
      <c r="C17" s="230">
        <v>21.670506131307647</v>
      </c>
      <c r="D17" s="230">
        <v>21.856208790016275</v>
      </c>
      <c r="E17" s="230">
        <v>22.0419114487249</v>
      </c>
      <c r="F17" s="230">
        <v>22.227614107433528</v>
      </c>
      <c r="G17" s="230">
        <v>22.413316766142156</v>
      </c>
      <c r="H17" s="230">
        <v>22.599019424850784</v>
      </c>
      <c r="I17" s="230">
        <v>22.784722083559412</v>
      </c>
      <c r="J17" s="230">
        <v>22.970424742268033</v>
      </c>
      <c r="K17" s="230">
        <v>23.156127400976661</v>
      </c>
      <c r="L17" s="230">
        <v>23.341830059685289</v>
      </c>
      <c r="M17" s="230">
        <v>23.527532718393918</v>
      </c>
      <c r="N17" s="230">
        <v>23.713235377102546</v>
      </c>
      <c r="O17" s="230">
        <v>23.89893803581117</v>
      </c>
      <c r="P17" s="230">
        <v>24.084640694519798</v>
      </c>
      <c r="Q17" s="230">
        <v>24.270343353228427</v>
      </c>
      <c r="R17" s="230">
        <v>24.456046011937055</v>
      </c>
      <c r="S17" s="230">
        <v>24.641748670645683</v>
      </c>
      <c r="T17" s="230">
        <v>24.827451329354307</v>
      </c>
      <c r="U17" s="230">
        <v>25.013153988062935</v>
      </c>
      <c r="V17" s="230">
        <v>25.198856646771564</v>
      </c>
      <c r="W17" s="230">
        <v>25.384559305480192</v>
      </c>
      <c r="X17" s="230">
        <v>25.57026196418882</v>
      </c>
      <c r="Y17" s="230">
        <v>25.755964622897441</v>
      </c>
      <c r="Z17" s="230">
        <v>25.941667281606072</v>
      </c>
      <c r="AA17" s="230">
        <v>26.127369940314701</v>
      </c>
      <c r="AB17" s="230">
        <v>26.313072599023329</v>
      </c>
      <c r="AC17" s="230">
        <v>26.498775257731957</v>
      </c>
      <c r="AD17" s="230">
        <v>26.684477916440578</v>
      </c>
      <c r="AE17" s="230">
        <v>26.870180575149206</v>
      </c>
      <c r="AF17" s="230">
        <v>27.055883233857834</v>
      </c>
      <c r="AG17" s="230">
        <v>27.241585892566462</v>
      </c>
      <c r="AH17" s="230">
        <v>27.42728855127509</v>
      </c>
      <c r="AI17" s="230">
        <v>27.612991209983715</v>
      </c>
      <c r="AJ17" s="230">
        <v>27.798693868692343</v>
      </c>
      <c r="AK17" s="230">
        <v>27.984396527400971</v>
      </c>
      <c r="AL17" s="230">
        <v>28.170099186109599</v>
      </c>
      <c r="AM17" s="230">
        <v>28.355801844818227</v>
      </c>
      <c r="AN17" s="230">
        <v>28.541504503526852</v>
      </c>
      <c r="AO17" s="230">
        <v>28.72720716223548</v>
      </c>
      <c r="AP17" s="230">
        <v>28.912909820944108</v>
      </c>
      <c r="AQ17" s="230">
        <v>29.098612479652736</v>
      </c>
      <c r="AR17" s="230">
        <v>29.284315138361364</v>
      </c>
      <c r="AS17" s="230">
        <v>29.470017797069985</v>
      </c>
      <c r="AT17" s="230">
        <v>29.655720455778614</v>
      </c>
      <c r="AU17" s="230">
        <v>29.841423114487242</v>
      </c>
      <c r="AV17" s="230">
        <v>30.02712577319587</v>
      </c>
      <c r="AW17" s="230">
        <v>30.212828431904498</v>
      </c>
      <c r="AX17" s="230">
        <v>30.398531090613123</v>
      </c>
      <c r="AY17" s="230">
        <v>30.584233749321751</v>
      </c>
      <c r="AZ17" s="230">
        <v>30.769936408030386</v>
      </c>
      <c r="BA17" s="230">
        <v>30.955639066739007</v>
      </c>
      <c r="BB17" s="230">
        <v>31.141341725447635</v>
      </c>
      <c r="BC17" s="230">
        <v>31.327044384156263</v>
      </c>
      <c r="BD17" s="230">
        <v>31.512747042864888</v>
      </c>
      <c r="BE17" s="230">
        <v>31.698449701573519</v>
      </c>
      <c r="BF17" s="230">
        <v>31.884152360282144</v>
      </c>
      <c r="BG17" s="230">
        <v>32.069855018990772</v>
      </c>
      <c r="BH17" s="230">
        <v>32.2555576776994</v>
      </c>
      <c r="BI17" s="230">
        <v>32.441260336408021</v>
      </c>
      <c r="BJ17" s="230">
        <v>32.626962995116656</v>
      </c>
      <c r="BK17" s="230">
        <v>32.812665653825277</v>
      </c>
      <c r="BL17" s="230">
        <v>32.998368312533906</v>
      </c>
      <c r="BM17" s="230">
        <v>33.184070971242534</v>
      </c>
      <c r="BN17" s="230">
        <v>33.369773629951162</v>
      </c>
      <c r="BO17" s="230">
        <v>33.55547628865979</v>
      </c>
      <c r="BP17" s="230">
        <v>33.741178947368418</v>
      </c>
      <c r="BQ17" s="230">
        <v>33.926881606077046</v>
      </c>
      <c r="BR17" s="230">
        <v>34.112584264785674</v>
      </c>
      <c r="BS17" s="230">
        <v>34.298286923494295</v>
      </c>
      <c r="BT17" s="230">
        <v>34.483989582202931</v>
      </c>
      <c r="BU17" s="230">
        <v>34.669692240911552</v>
      </c>
      <c r="BV17" s="230">
        <v>34.85539489962018</v>
      </c>
      <c r="BW17" s="230">
        <v>35.041097558328808</v>
      </c>
      <c r="BX17" s="230">
        <v>35.226800217037429</v>
      </c>
      <c r="BY17" s="230">
        <v>35.412502875746064</v>
      </c>
      <c r="BZ17" s="230">
        <v>35.598205534454685</v>
      </c>
      <c r="CA17" s="230">
        <v>35.783908193163313</v>
      </c>
      <c r="CB17" s="230">
        <v>35.969610851871941</v>
      </c>
      <c r="CC17" s="230">
        <v>36.155313510580569</v>
      </c>
      <c r="CD17" s="230">
        <v>36.341016169289198</v>
      </c>
      <c r="CE17" s="230">
        <v>36.526718827997826</v>
      </c>
      <c r="CF17" s="230">
        <v>36.712421486706454</v>
      </c>
      <c r="CG17" s="230">
        <v>36.898124145415082</v>
      </c>
      <c r="CH17" s="230">
        <v>37.083826804123703</v>
      </c>
      <c r="CI17" s="230">
        <v>37.269529462832338</v>
      </c>
      <c r="CJ17" s="230">
        <v>37.455232121540959</v>
      </c>
      <c r="CK17" s="230">
        <v>37.640934780249587</v>
      </c>
      <c r="CL17" s="230">
        <v>37.826637438958215</v>
      </c>
      <c r="CM17" s="230">
        <v>38.012340097666836</v>
      </c>
      <c r="CN17" s="230">
        <v>38.198042756375472</v>
      </c>
      <c r="CO17" s="230">
        <v>38.383745415084093</v>
      </c>
      <c r="CP17" s="230">
        <v>38.569448073792728</v>
      </c>
      <c r="CQ17" s="230">
        <v>38.755150732501356</v>
      </c>
      <c r="CR17" s="230">
        <v>38.940853391209977</v>
      </c>
      <c r="CS17" s="230">
        <v>39.126556049918612</v>
      </c>
      <c r="CT17" s="230">
        <v>39.312258708627233</v>
      </c>
      <c r="CU17" s="230">
        <v>39.497961367335861</v>
      </c>
      <c r="CV17" s="230">
        <v>39.68366402604449</v>
      </c>
      <c r="CW17" s="230">
        <v>39.869366684753111</v>
      </c>
      <c r="CX17" s="230">
        <v>40.055069343461746</v>
      </c>
      <c r="CY17" s="230">
        <v>40.240772002170367</v>
      </c>
      <c r="CZ17" s="230">
        <v>40.426474660878995</v>
      </c>
      <c r="DA17" s="230">
        <v>40.61217731958763</v>
      </c>
      <c r="DB17" s="230">
        <v>40.797879978296251</v>
      </c>
      <c r="DC17" s="230">
        <v>40.983582637004879</v>
      </c>
      <c r="DD17" s="230">
        <v>41.169285295713507</v>
      </c>
      <c r="DE17" s="230">
        <v>41.354987954422135</v>
      </c>
      <c r="DF17" s="230">
        <v>41.540690613130764</v>
      </c>
      <c r="DG17" s="230">
        <v>41.726393271839392</v>
      </c>
      <c r="DH17" s="230">
        <v>41.91209593054802</v>
      </c>
      <c r="DI17" s="230">
        <v>42.097798589256641</v>
      </c>
      <c r="DJ17" s="230">
        <v>42.283501247965269</v>
      </c>
      <c r="DK17" s="230">
        <v>42.469203906673904</v>
      </c>
      <c r="DL17" s="230">
        <v>42.654906565382525</v>
      </c>
      <c r="DM17" s="230">
        <v>42.840609224091153</v>
      </c>
      <c r="DN17" s="230">
        <v>43.026311882799774</v>
      </c>
      <c r="DO17" s="230">
        <v>43.212014541508402</v>
      </c>
      <c r="DP17" s="230">
        <v>43.397717200217038</v>
      </c>
      <c r="DQ17" s="230">
        <v>43.583419858925659</v>
      </c>
      <c r="DR17" s="230">
        <v>43.769122517634294</v>
      </c>
      <c r="DS17" s="230">
        <v>43.954825176342915</v>
      </c>
      <c r="DT17" s="230">
        <v>44.140527835051543</v>
      </c>
      <c r="DU17" s="230">
        <v>44.326230493760171</v>
      </c>
      <c r="DV17" s="230">
        <v>44.511933152468799</v>
      </c>
      <c r="DW17" s="230">
        <v>44.697635811177427</v>
      </c>
      <c r="DX17" s="230">
        <v>44.883338469886056</v>
      </c>
      <c r="DY17" s="230">
        <v>45.069041128594677</v>
      </c>
      <c r="DZ17" s="230">
        <v>45.254743787303312</v>
      </c>
      <c r="EA17" s="230">
        <v>45.440446446011933</v>
      </c>
      <c r="EB17" s="230">
        <v>45.626149104720568</v>
      </c>
      <c r="EC17" s="230">
        <v>45.811851763429189</v>
      </c>
      <c r="ED17" s="230">
        <v>45.99755442213781</v>
      </c>
      <c r="EE17" s="230">
        <v>46.183257080846445</v>
      </c>
      <c r="EF17" s="230">
        <v>46.368959739555066</v>
      </c>
      <c r="EG17" s="230">
        <v>46.554662398263702</v>
      </c>
      <c r="EH17" s="230">
        <v>46.740365056972323</v>
      </c>
      <c r="EI17" s="230">
        <v>46.926067715680951</v>
      </c>
      <c r="EJ17" s="230">
        <v>47.111770374389579</v>
      </c>
      <c r="EK17" s="230">
        <v>47.297473033098207</v>
      </c>
      <c r="EL17" s="230">
        <v>47.483175691806835</v>
      </c>
      <c r="EM17" s="230">
        <v>47.668878350515463</v>
      </c>
      <c r="EN17" s="230">
        <v>47.854581009224084</v>
      </c>
      <c r="EO17" s="230">
        <v>48.040283667932719</v>
      </c>
      <c r="EP17" s="230">
        <v>48.22598632664134</v>
      </c>
      <c r="EQ17" s="230">
        <v>48.411688985349976</v>
      </c>
      <c r="ER17" s="230">
        <v>48.597391644058597</v>
      </c>
      <c r="ES17" s="230">
        <v>48.783094302767218</v>
      </c>
      <c r="ET17" s="230">
        <v>48.968796961475853</v>
      </c>
      <c r="EU17" s="230">
        <v>49.154499620184481</v>
      </c>
      <c r="EV17" s="230">
        <v>49.340202278893109</v>
      </c>
      <c r="EW17" s="230">
        <v>49.525904937601737</v>
      </c>
    </row>
    <row r="18" spans="1:153" x14ac:dyDescent="0.3">
      <c r="A18" s="229">
        <v>7011371</v>
      </c>
      <c r="B18" s="16" t="s">
        <v>15</v>
      </c>
      <c r="C18" s="230">
        <v>34.868059251220849</v>
      </c>
      <c r="D18" s="230">
        <v>35.166757026587099</v>
      </c>
      <c r="E18" s="230">
        <v>35.465454801953349</v>
      </c>
      <c r="F18" s="230">
        <v>35.764152577319599</v>
      </c>
      <c r="G18" s="230">
        <v>36.062850352685857</v>
      </c>
      <c r="H18" s="230">
        <v>36.3615481280521</v>
      </c>
      <c r="I18" s="230">
        <v>36.66024590341835</v>
      </c>
      <c r="J18" s="230">
        <v>36.958943678784607</v>
      </c>
      <c r="K18" s="230">
        <v>37.25764145415085</v>
      </c>
      <c r="L18" s="230">
        <v>37.556339229517107</v>
      </c>
      <c r="M18" s="230">
        <v>37.855037004883357</v>
      </c>
      <c r="N18" s="230">
        <v>38.153734780249607</v>
      </c>
      <c r="O18" s="230">
        <v>38.452432555615857</v>
      </c>
      <c r="P18" s="230">
        <v>38.751130330982107</v>
      </c>
      <c r="Q18" s="230">
        <v>39.049828106348365</v>
      </c>
      <c r="R18" s="230">
        <v>39.348525881714615</v>
      </c>
      <c r="S18" s="230">
        <v>39.647223657080858</v>
      </c>
      <c r="T18" s="230">
        <v>39.945921432447108</v>
      </c>
      <c r="U18" s="230">
        <v>40.244619207813358</v>
      </c>
      <c r="V18" s="230">
        <v>40.543316983179615</v>
      </c>
      <c r="W18" s="230">
        <v>40.842014758545865</v>
      </c>
      <c r="X18" s="230">
        <v>41.140712533912115</v>
      </c>
      <c r="Y18" s="230">
        <v>41.439410309278358</v>
      </c>
      <c r="Z18" s="230">
        <v>41.738108084644615</v>
      </c>
      <c r="AA18" s="230">
        <v>42.036805860010865</v>
      </c>
      <c r="AB18" s="230">
        <v>42.335503635377115</v>
      </c>
      <c r="AC18" s="230">
        <v>42.634201410743373</v>
      </c>
      <c r="AD18" s="230">
        <v>42.932899186109616</v>
      </c>
      <c r="AE18" s="230">
        <v>43.231596961475866</v>
      </c>
      <c r="AF18" s="230">
        <v>43.530294736842123</v>
      </c>
      <c r="AG18" s="230">
        <v>43.828992512208366</v>
      </c>
      <c r="AH18" s="230">
        <v>44.12769028757463</v>
      </c>
      <c r="AI18" s="230">
        <v>44.426388062940866</v>
      </c>
      <c r="AJ18" s="230">
        <v>44.725085838307123</v>
      </c>
      <c r="AK18" s="230">
        <v>45.02378361367338</v>
      </c>
      <c r="AL18" s="230">
        <v>45.322481389039623</v>
      </c>
      <c r="AM18" s="230">
        <v>45.621179164405881</v>
      </c>
      <c r="AN18" s="230">
        <v>45.919876939772116</v>
      </c>
      <c r="AO18" s="230">
        <v>46.218574715138374</v>
      </c>
      <c r="AP18" s="230">
        <v>46.517272490504631</v>
      </c>
      <c r="AQ18" s="230">
        <v>46.815970265870874</v>
      </c>
      <c r="AR18" s="230">
        <v>47.114668041237131</v>
      </c>
      <c r="AS18" s="230">
        <v>47.413365816603367</v>
      </c>
      <c r="AT18" s="230">
        <v>47.712063591969631</v>
      </c>
      <c r="AU18" s="230">
        <v>48.010761367335888</v>
      </c>
      <c r="AV18" s="230">
        <v>48.309459142702124</v>
      </c>
      <c r="AW18" s="230">
        <v>48.608156918068381</v>
      </c>
      <c r="AX18" s="230">
        <v>48.906854693434632</v>
      </c>
      <c r="AY18" s="230">
        <v>49.205552468800882</v>
      </c>
      <c r="AZ18" s="230">
        <v>49.504250244167139</v>
      </c>
      <c r="BA18" s="230">
        <v>49.802948019533389</v>
      </c>
      <c r="BB18" s="230">
        <v>50.101645794899639</v>
      </c>
      <c r="BC18" s="230">
        <v>50.400343570265882</v>
      </c>
      <c r="BD18" s="230">
        <v>50.699041345632132</v>
      </c>
      <c r="BE18" s="230">
        <v>50.997739120998389</v>
      </c>
      <c r="BF18" s="230">
        <v>51.296436896364639</v>
      </c>
      <c r="BG18" s="230">
        <v>51.595134671730889</v>
      </c>
      <c r="BH18" s="230">
        <v>51.893832447097139</v>
      </c>
      <c r="BI18" s="230">
        <v>52.192530222463382</v>
      </c>
      <c r="BJ18" s="230">
        <v>52.491227997829647</v>
      </c>
      <c r="BK18" s="230">
        <v>52.78992577319589</v>
      </c>
      <c r="BL18" s="230">
        <v>53.08862354856214</v>
      </c>
      <c r="BM18" s="230">
        <v>53.387321323928397</v>
      </c>
      <c r="BN18" s="230">
        <v>53.68601909929464</v>
      </c>
      <c r="BO18" s="230">
        <v>53.984716874660897</v>
      </c>
      <c r="BP18" s="230">
        <v>54.283414650027154</v>
      </c>
      <c r="BQ18" s="230">
        <v>54.58211242539339</v>
      </c>
      <c r="BR18" s="230">
        <v>54.880810200759647</v>
      </c>
      <c r="BS18" s="230">
        <v>55.17950797612589</v>
      </c>
      <c r="BT18" s="230">
        <v>55.478205751492148</v>
      </c>
      <c r="BU18" s="230">
        <v>55.776903526858405</v>
      </c>
      <c r="BV18" s="230">
        <v>56.075601302224648</v>
      </c>
      <c r="BW18" s="230">
        <v>56.374299077590905</v>
      </c>
      <c r="BX18" s="230">
        <v>56.672996852957141</v>
      </c>
      <c r="BY18" s="230">
        <v>56.971694628323398</v>
      </c>
      <c r="BZ18" s="230">
        <v>57.270392403689655</v>
      </c>
      <c r="CA18" s="230">
        <v>57.569090179055898</v>
      </c>
      <c r="CB18" s="230">
        <v>57.867787954422155</v>
      </c>
      <c r="CC18" s="230">
        <v>58.166485729788391</v>
      </c>
      <c r="CD18" s="230">
        <v>58.465183505154656</v>
      </c>
      <c r="CE18" s="230">
        <v>58.763881280520891</v>
      </c>
      <c r="CF18" s="230">
        <v>59.062579055887149</v>
      </c>
      <c r="CG18" s="230">
        <v>59.361276831253406</v>
      </c>
      <c r="CH18" s="230">
        <v>59.659974606619649</v>
      </c>
      <c r="CI18" s="230">
        <v>59.958672381985906</v>
      </c>
      <c r="CJ18" s="230">
        <v>60.257370157352163</v>
      </c>
      <c r="CK18" s="230">
        <v>60.556067932718399</v>
      </c>
      <c r="CL18" s="230">
        <v>60.854765708084656</v>
      </c>
      <c r="CM18" s="230">
        <v>61.153463483450899</v>
      </c>
      <c r="CN18" s="230">
        <v>61.452161258817156</v>
      </c>
      <c r="CO18" s="230">
        <v>61.750859034183414</v>
      </c>
      <c r="CP18" s="230">
        <v>62.049556809549657</v>
      </c>
      <c r="CQ18" s="230">
        <v>62.348254584915914</v>
      </c>
      <c r="CR18" s="230">
        <v>62.646952360282171</v>
      </c>
      <c r="CS18" s="230">
        <v>62.945650135648407</v>
      </c>
      <c r="CT18" s="230">
        <v>63.244347911014664</v>
      </c>
      <c r="CU18" s="230">
        <v>63.543045686380907</v>
      </c>
      <c r="CV18" s="230">
        <v>63.841743461747164</v>
      </c>
      <c r="CW18" s="230">
        <v>64.140441237113421</v>
      </c>
      <c r="CX18" s="230">
        <v>64.439139012479657</v>
      </c>
      <c r="CY18" s="230">
        <v>64.737836787845922</v>
      </c>
      <c r="CZ18" s="230">
        <v>65.036534563212172</v>
      </c>
      <c r="DA18" s="230">
        <v>65.335232338578422</v>
      </c>
      <c r="DB18" s="230">
        <v>65.633930113944672</v>
      </c>
      <c r="DC18" s="230">
        <v>65.932627889310936</v>
      </c>
      <c r="DD18" s="230">
        <v>66.231325664677172</v>
      </c>
      <c r="DE18" s="230">
        <v>66.530023440043436</v>
      </c>
      <c r="DF18" s="230">
        <v>66.828721215409672</v>
      </c>
      <c r="DG18" s="230">
        <v>67.127418990775922</v>
      </c>
      <c r="DH18" s="230">
        <v>67.426116766142187</v>
      </c>
      <c r="DI18" s="230">
        <v>67.724814541508422</v>
      </c>
      <c r="DJ18" s="230">
        <v>68.023512316874687</v>
      </c>
      <c r="DK18" s="230">
        <v>68.322210092240937</v>
      </c>
      <c r="DL18" s="230">
        <v>68.620907867607173</v>
      </c>
      <c r="DM18" s="230">
        <v>68.919605642973437</v>
      </c>
      <c r="DN18" s="230">
        <v>69.218303418339673</v>
      </c>
      <c r="DO18" s="230">
        <v>69.517001193705937</v>
      </c>
      <c r="DP18" s="230">
        <v>69.815698969072187</v>
      </c>
      <c r="DQ18" s="230">
        <v>70.114396744438437</v>
      </c>
      <c r="DR18" s="230">
        <v>70.413094519804687</v>
      </c>
      <c r="DS18" s="230">
        <v>70.711792295170923</v>
      </c>
      <c r="DT18" s="230">
        <v>71.010490070537188</v>
      </c>
      <c r="DU18" s="230">
        <v>71.309187845903438</v>
      </c>
      <c r="DV18" s="230">
        <v>71.607885621269688</v>
      </c>
      <c r="DW18" s="230">
        <v>71.906583396635938</v>
      </c>
      <c r="DX18" s="230">
        <v>72.205281172002174</v>
      </c>
      <c r="DY18" s="230">
        <v>72.503978947368438</v>
      </c>
      <c r="DZ18" s="230">
        <v>72.802676722734702</v>
      </c>
      <c r="EA18" s="230">
        <v>73.101374498100938</v>
      </c>
      <c r="EB18" s="230">
        <v>73.400072273467188</v>
      </c>
      <c r="EC18" s="230">
        <v>73.698770048833438</v>
      </c>
      <c r="ED18" s="230">
        <v>73.997467824199688</v>
      </c>
      <c r="EE18" s="230">
        <v>74.296165599565953</v>
      </c>
      <c r="EF18" s="230">
        <v>74.594863374932189</v>
      </c>
      <c r="EG18" s="230">
        <v>74.893561150298453</v>
      </c>
      <c r="EH18" s="230">
        <v>75.192258925664689</v>
      </c>
      <c r="EI18" s="230">
        <v>75.490956701030939</v>
      </c>
      <c r="EJ18" s="230">
        <v>75.789654476397203</v>
      </c>
      <c r="EK18" s="230">
        <v>76.088352251763439</v>
      </c>
      <c r="EL18" s="230">
        <v>76.387050027129703</v>
      </c>
      <c r="EM18" s="230">
        <v>76.685747802495939</v>
      </c>
      <c r="EN18" s="230">
        <v>76.984445577862189</v>
      </c>
      <c r="EO18" s="230">
        <v>77.283143353228454</v>
      </c>
      <c r="EP18" s="230">
        <v>77.581841128594689</v>
      </c>
      <c r="EQ18" s="230">
        <v>77.880538903960954</v>
      </c>
      <c r="ER18" s="230">
        <v>78.17923667932719</v>
      </c>
      <c r="ES18" s="230">
        <v>78.477934454693454</v>
      </c>
      <c r="ET18" s="230">
        <v>78.776632230059704</v>
      </c>
      <c r="EU18" s="230">
        <v>79.07533000542594</v>
      </c>
      <c r="EV18" s="230">
        <v>79.374027780792204</v>
      </c>
      <c r="EW18" s="230">
        <v>79.67272555615844</v>
      </c>
    </row>
    <row r="19" spans="1:153" x14ac:dyDescent="0.3">
      <c r="A19" s="229">
        <v>7011437</v>
      </c>
      <c r="B19" s="16" t="s">
        <v>16</v>
      </c>
      <c r="C19" s="230">
        <v>56.258051763429194</v>
      </c>
      <c r="D19" s="230">
        <v>56.728344763971783</v>
      </c>
      <c r="E19" s="230">
        <v>57.19863776451438</v>
      </c>
      <c r="F19" s="230">
        <v>57.66893076505697</v>
      </c>
      <c r="G19" s="230">
        <v>58.13922376559956</v>
      </c>
      <c r="H19" s="230">
        <v>58.60951676614215</v>
      </c>
      <c r="I19" s="230">
        <v>59.079809766684747</v>
      </c>
      <c r="J19" s="230">
        <v>59.550102767227337</v>
      </c>
      <c r="K19" s="230">
        <v>60.020395767769941</v>
      </c>
      <c r="L19" s="230">
        <v>60.490688768312538</v>
      </c>
      <c r="M19" s="230">
        <v>60.960981768855127</v>
      </c>
      <c r="N19" s="230">
        <v>61.431274769397724</v>
      </c>
      <c r="O19" s="230">
        <v>61.901567769940314</v>
      </c>
      <c r="P19" s="230">
        <v>62.371860770482904</v>
      </c>
      <c r="Q19" s="230">
        <v>62.842153771025508</v>
      </c>
      <c r="R19" s="230">
        <v>63.312446771568098</v>
      </c>
      <c r="S19" s="230">
        <v>63.782739772110688</v>
      </c>
      <c r="T19" s="230">
        <v>64.253032772653285</v>
      </c>
      <c r="U19" s="230">
        <v>64.723325773195867</v>
      </c>
      <c r="V19" s="230">
        <v>65.193618773738478</v>
      </c>
      <c r="W19" s="230">
        <v>65.663911774281061</v>
      </c>
      <c r="X19" s="230">
        <v>66.134204774823658</v>
      </c>
      <c r="Y19" s="230">
        <v>66.604497775366241</v>
      </c>
      <c r="Z19" s="230">
        <v>67.074790775908838</v>
      </c>
      <c r="AA19" s="230">
        <v>67.545083776451435</v>
      </c>
      <c r="AB19" s="230">
        <v>68.015376776994032</v>
      </c>
      <c r="AC19" s="230">
        <v>68.485669777536629</v>
      </c>
      <c r="AD19" s="230">
        <v>68.955962778079211</v>
      </c>
      <c r="AE19" s="230">
        <v>69.426255778621808</v>
      </c>
      <c r="AF19" s="230">
        <v>69.896548779164405</v>
      </c>
      <c r="AG19" s="230">
        <v>70.366841779707002</v>
      </c>
      <c r="AH19" s="230">
        <v>70.837134780249585</v>
      </c>
      <c r="AI19" s="230">
        <v>71.307427780792182</v>
      </c>
      <c r="AJ19" s="230">
        <v>71.777720781334779</v>
      </c>
      <c r="AK19" s="230">
        <v>72.248013781877376</v>
      </c>
      <c r="AL19" s="230">
        <v>72.718306782419972</v>
      </c>
      <c r="AM19" s="230">
        <v>73.188599782962555</v>
      </c>
      <c r="AN19" s="230">
        <v>73.658892783505152</v>
      </c>
      <c r="AO19" s="230">
        <v>74.129185784047735</v>
      </c>
      <c r="AP19" s="230">
        <v>74.599478784590346</v>
      </c>
      <c r="AQ19" s="230">
        <v>75.069771785132929</v>
      </c>
      <c r="AR19" s="230">
        <v>75.540064785675526</v>
      </c>
      <c r="AS19" s="230">
        <v>76.010357786218123</v>
      </c>
      <c r="AT19" s="230">
        <v>76.480650786760705</v>
      </c>
      <c r="AU19" s="230">
        <v>76.950943787303302</v>
      </c>
      <c r="AV19" s="230">
        <v>77.421236787845899</v>
      </c>
      <c r="AW19" s="230">
        <v>77.891529788388496</v>
      </c>
      <c r="AX19" s="230">
        <v>78.361822788931079</v>
      </c>
      <c r="AY19" s="230">
        <v>78.83211578947369</v>
      </c>
      <c r="AZ19" s="230">
        <v>79.302408790016273</v>
      </c>
      <c r="BA19" s="230">
        <v>79.77270179055887</v>
      </c>
      <c r="BB19" s="230">
        <v>80.242994791101466</v>
      </c>
      <c r="BC19" s="230">
        <v>80.713287791644063</v>
      </c>
      <c r="BD19" s="230">
        <v>81.183580792186646</v>
      </c>
      <c r="BE19" s="230">
        <v>81.653873792729257</v>
      </c>
      <c r="BF19" s="230">
        <v>82.12416679327184</v>
      </c>
      <c r="BG19" s="230">
        <v>82.594459793814437</v>
      </c>
      <c r="BH19" s="230">
        <v>83.064752794357034</v>
      </c>
      <c r="BI19" s="230">
        <v>83.535045794899617</v>
      </c>
      <c r="BJ19" s="230">
        <v>84.005338795442213</v>
      </c>
      <c r="BK19" s="230">
        <v>84.47563179598481</v>
      </c>
      <c r="BL19" s="230">
        <v>84.945924796527407</v>
      </c>
      <c r="BM19" s="230">
        <v>85.41621779706999</v>
      </c>
      <c r="BN19" s="230">
        <v>85.886510797612587</v>
      </c>
      <c r="BO19" s="230">
        <v>86.356803798155184</v>
      </c>
      <c r="BP19" s="230">
        <v>86.827096798697781</v>
      </c>
      <c r="BQ19" s="230">
        <v>87.297389799240378</v>
      </c>
      <c r="BR19" s="230">
        <v>87.767682799782961</v>
      </c>
      <c r="BS19" s="230">
        <v>88.237975800325557</v>
      </c>
      <c r="BT19" s="230">
        <v>88.708268800868169</v>
      </c>
      <c r="BU19" s="230">
        <v>89.178561801410751</v>
      </c>
      <c r="BV19" s="230">
        <v>89.648854801953348</v>
      </c>
      <c r="BW19" s="230">
        <v>90.119147802495945</v>
      </c>
      <c r="BX19" s="230">
        <v>90.589440803038528</v>
      </c>
      <c r="BY19" s="230">
        <v>91.059733803581125</v>
      </c>
      <c r="BZ19" s="230">
        <v>91.530026804123708</v>
      </c>
      <c r="CA19" s="230">
        <v>92.000319804666304</v>
      </c>
      <c r="CB19" s="230">
        <v>92.470612805208901</v>
      </c>
      <c r="CC19" s="230">
        <v>92.940905805751484</v>
      </c>
      <c r="CD19" s="230">
        <v>93.411198806294081</v>
      </c>
      <c r="CE19" s="230">
        <v>93.881491806836678</v>
      </c>
      <c r="CF19" s="230">
        <v>94.351784807379261</v>
      </c>
      <c r="CG19" s="230">
        <v>94.822077807921872</v>
      </c>
      <c r="CH19" s="230">
        <v>95.29237080846444</v>
      </c>
      <c r="CI19" s="230">
        <v>95.762663809007051</v>
      </c>
      <c r="CJ19" s="230">
        <v>96.232956809549634</v>
      </c>
      <c r="CK19" s="230">
        <v>96.703249810092245</v>
      </c>
      <c r="CL19" s="230">
        <v>97.173542810634856</v>
      </c>
      <c r="CM19" s="230">
        <v>97.643835811177425</v>
      </c>
      <c r="CN19" s="230">
        <v>98.114128811720036</v>
      </c>
      <c r="CO19" s="230">
        <v>98.584421812262605</v>
      </c>
      <c r="CP19" s="230">
        <v>99.054714812805216</v>
      </c>
      <c r="CQ19" s="230">
        <v>99.525007813347813</v>
      </c>
      <c r="CR19" s="230">
        <v>99.995300813890395</v>
      </c>
      <c r="CS19" s="230">
        <v>100.46559381443299</v>
      </c>
      <c r="CT19" s="230">
        <v>100.93588681497559</v>
      </c>
      <c r="CU19" s="230">
        <v>101.40617981551817</v>
      </c>
      <c r="CV19" s="230">
        <v>101.87647281606077</v>
      </c>
      <c r="CW19" s="230">
        <v>102.34676581660335</v>
      </c>
      <c r="CX19" s="230">
        <v>102.81705881714595</v>
      </c>
      <c r="CY19" s="230">
        <v>103.28735181768855</v>
      </c>
      <c r="CZ19" s="230">
        <v>103.75764481823113</v>
      </c>
      <c r="DA19" s="230">
        <v>104.22793781877377</v>
      </c>
      <c r="DB19" s="230">
        <v>104.69823081931631</v>
      </c>
      <c r="DC19" s="230">
        <v>105.16852381985895</v>
      </c>
      <c r="DD19" s="230">
        <v>105.6388168204015</v>
      </c>
      <c r="DE19" s="230">
        <v>106.10910982094413</v>
      </c>
      <c r="DF19" s="230">
        <v>106.57940282148672</v>
      </c>
      <c r="DG19" s="230">
        <v>107.04969582202931</v>
      </c>
      <c r="DH19" s="230">
        <v>107.5199888225719</v>
      </c>
      <c r="DI19" s="230">
        <v>107.9902818231145</v>
      </c>
      <c r="DJ19" s="230">
        <v>108.46057482365708</v>
      </c>
      <c r="DK19" s="230">
        <v>108.93086782419968</v>
      </c>
      <c r="DL19" s="230">
        <v>109.40116082474226</v>
      </c>
      <c r="DM19" s="230">
        <v>109.87145382528486</v>
      </c>
      <c r="DN19" s="230">
        <v>110.34174682582746</v>
      </c>
      <c r="DO19" s="230">
        <v>110.81203982637004</v>
      </c>
      <c r="DP19" s="230">
        <v>111.28233282691264</v>
      </c>
      <c r="DQ19" s="230">
        <v>111.75262582745523</v>
      </c>
      <c r="DR19" s="230">
        <v>112.22291882799782</v>
      </c>
      <c r="DS19" s="230">
        <v>112.69321182854041</v>
      </c>
      <c r="DT19" s="230">
        <v>113.163504829083</v>
      </c>
      <c r="DU19" s="230">
        <v>113.63379782962564</v>
      </c>
      <c r="DV19" s="230">
        <v>114.10409083016819</v>
      </c>
      <c r="DW19" s="230">
        <v>114.57438383071081</v>
      </c>
      <c r="DX19" s="230">
        <v>115.04467683125341</v>
      </c>
      <c r="DY19" s="230">
        <v>115.51496983179599</v>
      </c>
      <c r="DZ19" s="230">
        <v>115.98526283233859</v>
      </c>
      <c r="EA19" s="230">
        <v>116.45555583288117</v>
      </c>
      <c r="EB19" s="230">
        <v>116.92584883342377</v>
      </c>
      <c r="EC19" s="230">
        <v>117.39614183396637</v>
      </c>
      <c r="ED19" s="230">
        <v>117.86643483450895</v>
      </c>
      <c r="EE19" s="230">
        <v>118.33672783505155</v>
      </c>
      <c r="EF19" s="230">
        <v>118.80702083559414</v>
      </c>
      <c r="EG19" s="230">
        <v>119.27731383613673</v>
      </c>
      <c r="EH19" s="230">
        <v>119.74760683667932</v>
      </c>
      <c r="EI19" s="230">
        <v>120.21789983722191</v>
      </c>
      <c r="EJ19" s="230">
        <v>120.68819283776455</v>
      </c>
      <c r="EK19" s="230">
        <v>121.1584858383071</v>
      </c>
      <c r="EL19" s="230">
        <v>121.62877883884973</v>
      </c>
      <c r="EM19" s="230">
        <v>122.09907183939228</v>
      </c>
      <c r="EN19" s="230">
        <v>122.56936483993491</v>
      </c>
      <c r="EO19" s="230">
        <v>123.0396578404775</v>
      </c>
      <c r="EP19" s="230">
        <v>123.50995084102009</v>
      </c>
      <c r="EQ19" s="230">
        <v>123.98024384156268</v>
      </c>
      <c r="ER19" s="230">
        <v>124.45053684210528</v>
      </c>
      <c r="ES19" s="230">
        <v>124.92082984264786</v>
      </c>
      <c r="ET19" s="230">
        <v>125.39112284319046</v>
      </c>
      <c r="EU19" s="230">
        <v>125.86141584373306</v>
      </c>
      <c r="EV19" s="230">
        <v>126.33170884427564</v>
      </c>
      <c r="EW19" s="230">
        <v>126.80200184481824</v>
      </c>
    </row>
    <row r="20" spans="1:153" x14ac:dyDescent="0.3">
      <c r="A20" s="229">
        <v>7011439</v>
      </c>
      <c r="B20" s="16" t="s">
        <v>17</v>
      </c>
      <c r="C20" s="230">
        <v>67.282441888225705</v>
      </c>
      <c r="D20" s="230">
        <v>67.844568855127491</v>
      </c>
      <c r="E20" s="230">
        <v>68.406695822029263</v>
      </c>
      <c r="F20" s="230">
        <v>68.968822788931064</v>
      </c>
      <c r="G20" s="230">
        <v>69.530949755832864</v>
      </c>
      <c r="H20" s="230">
        <v>70.093076722734665</v>
      </c>
      <c r="I20" s="230">
        <v>70.655203689636437</v>
      </c>
      <c r="J20" s="230">
        <v>71.217330656538223</v>
      </c>
      <c r="K20" s="230">
        <v>71.77945762344001</v>
      </c>
      <c r="L20" s="230">
        <v>72.34158459034181</v>
      </c>
      <c r="M20" s="230">
        <v>72.903711557243597</v>
      </c>
      <c r="N20" s="230">
        <v>73.465838524145383</v>
      </c>
      <c r="O20" s="230">
        <v>74.027965491047183</v>
      </c>
      <c r="P20" s="230">
        <v>74.59009245794897</v>
      </c>
      <c r="Q20" s="230">
        <v>75.15221942485077</v>
      </c>
      <c r="R20" s="230">
        <v>75.714346391752557</v>
      </c>
      <c r="S20" s="230">
        <v>76.276473358654343</v>
      </c>
      <c r="T20" s="230">
        <v>76.838600325556143</v>
      </c>
      <c r="U20" s="230">
        <v>77.40072729245793</v>
      </c>
      <c r="V20" s="230">
        <v>77.962854259359716</v>
      </c>
      <c r="W20" s="230">
        <v>78.524981226261517</v>
      </c>
      <c r="X20" s="230">
        <v>79.087108193163303</v>
      </c>
      <c r="Y20" s="230">
        <v>79.649235160065089</v>
      </c>
      <c r="Z20" s="230">
        <v>80.21136212696689</v>
      </c>
      <c r="AA20" s="230">
        <v>80.773489093868676</v>
      </c>
      <c r="AB20" s="230">
        <v>81.335616060770462</v>
      </c>
      <c r="AC20" s="230">
        <v>81.897743027672263</v>
      </c>
      <c r="AD20" s="230">
        <v>82.459869994574035</v>
      </c>
      <c r="AE20" s="230">
        <v>83.021996961475821</v>
      </c>
      <c r="AF20" s="230">
        <v>83.584123928377636</v>
      </c>
      <c r="AG20" s="230">
        <v>84.146250895279422</v>
      </c>
      <c r="AH20" s="230">
        <v>84.708377862181194</v>
      </c>
      <c r="AI20" s="230">
        <v>85.270504829082995</v>
      </c>
      <c r="AJ20" s="230">
        <v>85.832631795984781</v>
      </c>
      <c r="AK20" s="230">
        <v>86.394758762886596</v>
      </c>
      <c r="AL20" s="230">
        <v>86.956885729788368</v>
      </c>
      <c r="AM20" s="230">
        <v>87.519012696690154</v>
      </c>
      <c r="AN20" s="230">
        <v>88.081139663591941</v>
      </c>
      <c r="AO20" s="230">
        <v>88.643266630493741</v>
      </c>
      <c r="AP20" s="230">
        <v>89.205393597395528</v>
      </c>
      <c r="AQ20" s="230">
        <v>89.767520564297314</v>
      </c>
      <c r="AR20" s="230">
        <v>90.329647531199114</v>
      </c>
      <c r="AS20" s="230">
        <v>90.891774498100901</v>
      </c>
      <c r="AT20" s="230">
        <v>91.453901465002687</v>
      </c>
      <c r="AU20" s="230">
        <v>92.016028431904488</v>
      </c>
      <c r="AV20" s="230">
        <v>92.578155398806274</v>
      </c>
      <c r="AW20" s="230">
        <v>93.14028236570806</v>
      </c>
      <c r="AX20" s="230">
        <v>93.702409332609861</v>
      </c>
      <c r="AY20" s="230">
        <v>94.264536299511647</v>
      </c>
      <c r="AZ20" s="230">
        <v>94.826663266413448</v>
      </c>
      <c r="BA20" s="230">
        <v>95.388790233315234</v>
      </c>
      <c r="BB20" s="230">
        <v>95.95091720021702</v>
      </c>
      <c r="BC20" s="230">
        <v>96.513044167118821</v>
      </c>
      <c r="BD20" s="230">
        <v>97.075171134020593</v>
      </c>
      <c r="BE20" s="230">
        <v>97.637298100922393</v>
      </c>
      <c r="BF20" s="230">
        <v>98.199425067824194</v>
      </c>
      <c r="BG20" s="230">
        <v>98.76155203472598</v>
      </c>
      <c r="BH20" s="230">
        <v>99.323679001627752</v>
      </c>
      <c r="BI20" s="230">
        <v>99.885805968529539</v>
      </c>
      <c r="BJ20" s="230">
        <v>100.44793293543135</v>
      </c>
      <c r="BK20" s="230">
        <v>101.01005990233313</v>
      </c>
      <c r="BL20" s="230">
        <v>101.57218686923491</v>
      </c>
      <c r="BM20" s="230">
        <v>102.13431383613671</v>
      </c>
      <c r="BN20" s="230">
        <v>102.6964408030385</v>
      </c>
      <c r="BO20" s="230">
        <v>103.25856776994029</v>
      </c>
      <c r="BP20" s="230">
        <v>103.82069473684209</v>
      </c>
      <c r="BQ20" s="230">
        <v>104.38282170374387</v>
      </c>
      <c r="BR20" s="230">
        <v>104.94494867064567</v>
      </c>
      <c r="BS20" s="230">
        <v>105.50707563754746</v>
      </c>
      <c r="BT20" s="230">
        <v>106.06920260444925</v>
      </c>
      <c r="BU20" s="230">
        <v>106.63132957135105</v>
      </c>
      <c r="BV20" s="230">
        <v>107.19345653825283</v>
      </c>
      <c r="BW20" s="230">
        <v>107.75558350515462</v>
      </c>
      <c r="BX20" s="230">
        <v>108.31771047205642</v>
      </c>
      <c r="BY20" s="230">
        <v>108.87983743895821</v>
      </c>
      <c r="BZ20" s="230">
        <v>109.44196440585999</v>
      </c>
      <c r="CA20" s="230">
        <v>110.00409137276179</v>
      </c>
      <c r="CB20" s="230">
        <v>110.56621833966358</v>
      </c>
      <c r="CC20" s="230">
        <v>111.12834530656536</v>
      </c>
      <c r="CD20" s="230">
        <v>111.69047227346717</v>
      </c>
      <c r="CE20" s="230">
        <v>112.25259924036894</v>
      </c>
      <c r="CF20" s="230">
        <v>112.81472620727074</v>
      </c>
      <c r="CG20" s="230">
        <v>113.37685317417254</v>
      </c>
      <c r="CH20" s="230">
        <v>113.93898014107432</v>
      </c>
      <c r="CI20" s="230">
        <v>114.50110710797611</v>
      </c>
      <c r="CJ20" s="230">
        <v>115.06323407487788</v>
      </c>
      <c r="CK20" s="230">
        <v>115.6253610417797</v>
      </c>
      <c r="CL20" s="230">
        <v>116.1874880086815</v>
      </c>
      <c r="CM20" s="230">
        <v>116.74961497558327</v>
      </c>
      <c r="CN20" s="230">
        <v>117.31174194248507</v>
      </c>
      <c r="CO20" s="230">
        <v>117.87386890938684</v>
      </c>
      <c r="CP20" s="230">
        <v>118.43599587628864</v>
      </c>
      <c r="CQ20" s="230">
        <v>118.99812284319044</v>
      </c>
      <c r="CR20" s="230">
        <v>119.56024981009222</v>
      </c>
      <c r="CS20" s="230">
        <v>120.12237677699403</v>
      </c>
      <c r="CT20" s="230">
        <v>120.6845037438958</v>
      </c>
      <c r="CU20" s="230">
        <v>121.24663071079759</v>
      </c>
      <c r="CV20" s="230">
        <v>121.8087576776994</v>
      </c>
      <c r="CW20" s="230">
        <v>122.37088464460118</v>
      </c>
      <c r="CX20" s="230">
        <v>122.93301161150296</v>
      </c>
      <c r="CY20" s="230">
        <v>123.49513857840476</v>
      </c>
      <c r="CZ20" s="230">
        <v>124.05726554530655</v>
      </c>
      <c r="DA20" s="230">
        <v>124.61939251220834</v>
      </c>
      <c r="DB20" s="230">
        <v>125.18151947911014</v>
      </c>
      <c r="DC20" s="230">
        <v>125.74364644601192</v>
      </c>
      <c r="DD20" s="230">
        <v>126.30577341291369</v>
      </c>
      <c r="DE20" s="230">
        <v>126.86790037981551</v>
      </c>
      <c r="DF20" s="230">
        <v>127.4300273467173</v>
      </c>
      <c r="DG20" s="230">
        <v>127.9921543136191</v>
      </c>
      <c r="DH20" s="230">
        <v>128.55428128052088</v>
      </c>
      <c r="DI20" s="230">
        <v>129.11640824742264</v>
      </c>
      <c r="DJ20" s="230">
        <v>129.67853521432446</v>
      </c>
      <c r="DK20" s="230">
        <v>130.24066218122627</v>
      </c>
      <c r="DL20" s="230">
        <v>130.80278914812803</v>
      </c>
      <c r="DM20" s="230">
        <v>131.36491611502984</v>
      </c>
      <c r="DN20" s="230">
        <v>131.9270430819316</v>
      </c>
      <c r="DO20" s="230">
        <v>132.48917004883342</v>
      </c>
      <c r="DP20" s="230">
        <v>133.0512970157352</v>
      </c>
      <c r="DQ20" s="230">
        <v>133.61342398263699</v>
      </c>
      <c r="DR20" s="230">
        <v>134.1755509495388</v>
      </c>
      <c r="DS20" s="230">
        <v>134.73767791644056</v>
      </c>
      <c r="DT20" s="230">
        <v>135.29980488334235</v>
      </c>
      <c r="DU20" s="230">
        <v>135.86193185024416</v>
      </c>
      <c r="DV20" s="230">
        <v>136.42405881714595</v>
      </c>
      <c r="DW20" s="230">
        <v>136.98618578404773</v>
      </c>
      <c r="DX20" s="230">
        <v>137.54831275094952</v>
      </c>
      <c r="DY20" s="230">
        <v>138.11043971785131</v>
      </c>
      <c r="DZ20" s="230">
        <v>138.67256668475312</v>
      </c>
      <c r="EA20" s="230">
        <v>139.23469365165491</v>
      </c>
      <c r="EB20" s="230">
        <v>139.79682061855669</v>
      </c>
      <c r="EC20" s="230">
        <v>140.35894758545848</v>
      </c>
      <c r="ED20" s="230">
        <v>140.92107455236027</v>
      </c>
      <c r="EE20" s="230">
        <v>141.48320151926205</v>
      </c>
      <c r="EF20" s="230">
        <v>142.04532848616387</v>
      </c>
      <c r="EG20" s="230">
        <v>142.60745545306565</v>
      </c>
      <c r="EH20" s="230">
        <v>143.16958241996741</v>
      </c>
      <c r="EI20" s="230">
        <v>143.73170938686923</v>
      </c>
      <c r="EJ20" s="230">
        <v>144.29383635377101</v>
      </c>
      <c r="EK20" s="230">
        <v>144.8559633206728</v>
      </c>
      <c r="EL20" s="230">
        <v>145.41809028757461</v>
      </c>
      <c r="EM20" s="230">
        <v>145.98021725447637</v>
      </c>
      <c r="EN20" s="230">
        <v>146.54234422137819</v>
      </c>
      <c r="EO20" s="230">
        <v>147.10447118827997</v>
      </c>
      <c r="EP20" s="230">
        <v>147.66659815518176</v>
      </c>
      <c r="EQ20" s="230">
        <v>148.22872512208355</v>
      </c>
      <c r="ER20" s="230">
        <v>148.79085208898533</v>
      </c>
      <c r="ES20" s="230">
        <v>149.35297905588712</v>
      </c>
      <c r="ET20" s="230">
        <v>149.91510602278893</v>
      </c>
      <c r="EU20" s="230">
        <v>150.47723298969069</v>
      </c>
      <c r="EV20" s="230">
        <v>151.03935995659251</v>
      </c>
      <c r="EW20" s="230">
        <v>151.60148692349429</v>
      </c>
    </row>
    <row r="21" spans="1:153" x14ac:dyDescent="0.3">
      <c r="A21" s="229">
        <v>7011441</v>
      </c>
      <c r="B21" s="16" t="s">
        <v>18</v>
      </c>
      <c r="C21" s="230">
        <v>79.112214107433516</v>
      </c>
      <c r="D21" s="230">
        <v>79.771329679869751</v>
      </c>
      <c r="E21" s="230">
        <v>80.430445252305987</v>
      </c>
      <c r="F21" s="230">
        <v>81.089560824742236</v>
      </c>
      <c r="G21" s="230">
        <v>81.748676397178485</v>
      </c>
      <c r="H21" s="230">
        <v>82.407791969614735</v>
      </c>
      <c r="I21" s="230">
        <v>83.066907542050984</v>
      </c>
      <c r="J21" s="230">
        <v>83.726023114487219</v>
      </c>
      <c r="K21" s="230">
        <v>84.385138686923469</v>
      </c>
      <c r="L21" s="230">
        <v>85.044254259359718</v>
      </c>
      <c r="M21" s="230">
        <v>85.703369831795953</v>
      </c>
      <c r="N21" s="230">
        <v>86.362485404232203</v>
      </c>
      <c r="O21" s="230">
        <v>87.021600976668452</v>
      </c>
      <c r="P21" s="230">
        <v>87.680716549104687</v>
      </c>
      <c r="Q21" s="230">
        <v>88.339832121540951</v>
      </c>
      <c r="R21" s="230">
        <v>88.998947693977172</v>
      </c>
      <c r="S21" s="230">
        <v>89.65806326641345</v>
      </c>
      <c r="T21" s="230">
        <v>90.317178838849671</v>
      </c>
      <c r="U21" s="230">
        <v>90.97629441128592</v>
      </c>
      <c r="V21" s="230">
        <v>91.63540998372217</v>
      </c>
      <c r="W21" s="230">
        <v>92.294525556158405</v>
      </c>
      <c r="X21" s="230">
        <v>92.953641128594654</v>
      </c>
      <c r="Y21" s="230">
        <v>93.612756701030904</v>
      </c>
      <c r="Z21" s="230">
        <v>94.271872273467153</v>
      </c>
      <c r="AA21" s="230">
        <v>94.930987845903402</v>
      </c>
      <c r="AB21" s="230">
        <v>95.590103418339638</v>
      </c>
      <c r="AC21" s="230">
        <v>96.249218990775873</v>
      </c>
      <c r="AD21" s="230">
        <v>96.908334563212136</v>
      </c>
      <c r="AE21" s="230">
        <v>97.567450135648357</v>
      </c>
      <c r="AF21" s="230">
        <v>98.226565708084635</v>
      </c>
      <c r="AG21" s="230">
        <v>98.885681280520856</v>
      </c>
      <c r="AH21" s="230">
        <v>99.54479685295712</v>
      </c>
      <c r="AI21" s="230">
        <v>100.20391242539336</v>
      </c>
      <c r="AJ21" s="230">
        <v>100.86302799782959</v>
      </c>
      <c r="AK21" s="230">
        <v>101.52214357026584</v>
      </c>
      <c r="AL21" s="230">
        <v>102.18125914270209</v>
      </c>
      <c r="AM21" s="230">
        <v>102.84037471513834</v>
      </c>
      <c r="AN21" s="230">
        <v>103.49949028757459</v>
      </c>
      <c r="AO21" s="230">
        <v>104.15860586001082</v>
      </c>
      <c r="AP21" s="230">
        <v>104.81772143244707</v>
      </c>
      <c r="AQ21" s="230">
        <v>105.47683700488332</v>
      </c>
      <c r="AR21" s="230">
        <v>106.13595257731954</v>
      </c>
      <c r="AS21" s="230">
        <v>106.79506814975582</v>
      </c>
      <c r="AT21" s="230">
        <v>107.45418372219204</v>
      </c>
      <c r="AU21" s="230">
        <v>108.11329929462831</v>
      </c>
      <c r="AV21" s="230">
        <v>108.77241486706454</v>
      </c>
      <c r="AW21" s="230">
        <v>109.4315304395008</v>
      </c>
      <c r="AX21" s="230">
        <v>110.09064601193703</v>
      </c>
      <c r="AY21" s="230">
        <v>110.74976158437329</v>
      </c>
      <c r="AZ21" s="230">
        <v>111.40887715680952</v>
      </c>
      <c r="BA21" s="230">
        <v>112.06799272924579</v>
      </c>
      <c r="BB21" s="230">
        <v>112.72710830168201</v>
      </c>
      <c r="BC21" s="230">
        <v>113.38622387411824</v>
      </c>
      <c r="BD21" s="230">
        <v>114.04533944655451</v>
      </c>
      <c r="BE21" s="230">
        <v>114.70445501899077</v>
      </c>
      <c r="BF21" s="230">
        <v>115.36357059142701</v>
      </c>
      <c r="BG21" s="230">
        <v>116.02268616386323</v>
      </c>
      <c r="BH21" s="230">
        <v>116.68180173629949</v>
      </c>
      <c r="BI21" s="230">
        <v>117.34091730873573</v>
      </c>
      <c r="BJ21" s="230">
        <v>118.00003288117199</v>
      </c>
      <c r="BK21" s="230">
        <v>118.65914845360821</v>
      </c>
      <c r="BL21" s="230">
        <v>119.31826402604447</v>
      </c>
      <c r="BM21" s="230">
        <v>119.97737959848071</v>
      </c>
      <c r="BN21" s="230">
        <v>120.63649517091697</v>
      </c>
      <c r="BO21" s="230">
        <v>121.29561074335319</v>
      </c>
      <c r="BP21" s="230">
        <v>121.95472631578946</v>
      </c>
      <c r="BQ21" s="230">
        <v>122.61384188822569</v>
      </c>
      <c r="BR21" s="230">
        <v>123.27295746066191</v>
      </c>
      <c r="BS21" s="230">
        <v>123.93207303309818</v>
      </c>
      <c r="BT21" s="230">
        <v>124.59118860553446</v>
      </c>
      <c r="BU21" s="230">
        <v>125.25030417797068</v>
      </c>
      <c r="BV21" s="230">
        <v>125.90941975040691</v>
      </c>
      <c r="BW21" s="230">
        <v>126.56853532284318</v>
      </c>
      <c r="BX21" s="230">
        <v>127.2276508952794</v>
      </c>
      <c r="BY21" s="230">
        <v>127.88676646771566</v>
      </c>
      <c r="BZ21" s="230">
        <v>128.54588204015189</v>
      </c>
      <c r="CA21" s="230">
        <v>129.20499761258816</v>
      </c>
      <c r="CB21" s="230">
        <v>129.86411318502439</v>
      </c>
      <c r="CC21" s="230">
        <v>130.52322875746066</v>
      </c>
      <c r="CD21" s="230">
        <v>131.18234432989686</v>
      </c>
      <c r="CE21" s="230">
        <v>131.8414599023331</v>
      </c>
      <c r="CF21" s="230">
        <v>132.50057547476936</v>
      </c>
      <c r="CG21" s="230">
        <v>133.15969104720563</v>
      </c>
      <c r="CH21" s="230">
        <v>133.81880661964186</v>
      </c>
      <c r="CI21" s="230">
        <v>134.47792219207813</v>
      </c>
      <c r="CJ21" s="230">
        <v>135.13703776451436</v>
      </c>
      <c r="CK21" s="230">
        <v>135.7961533369506</v>
      </c>
      <c r="CL21" s="230">
        <v>136.45526890938686</v>
      </c>
      <c r="CM21" s="230">
        <v>137.11438448182307</v>
      </c>
      <c r="CN21" s="230">
        <v>137.77350005425933</v>
      </c>
      <c r="CO21" s="230">
        <v>138.43261562669556</v>
      </c>
      <c r="CP21" s="230">
        <v>139.09173119913183</v>
      </c>
      <c r="CQ21" s="230">
        <v>139.75084677156806</v>
      </c>
      <c r="CR21" s="230">
        <v>140.40996234400433</v>
      </c>
      <c r="CS21" s="230">
        <v>141.06907791644056</v>
      </c>
      <c r="CT21" s="230">
        <v>141.72819348887677</v>
      </c>
      <c r="CU21" s="230">
        <v>142.38730906131306</v>
      </c>
      <c r="CV21" s="230">
        <v>143.04642463374933</v>
      </c>
      <c r="CW21" s="230">
        <v>143.70554020618553</v>
      </c>
      <c r="CX21" s="230">
        <v>144.3646557786218</v>
      </c>
      <c r="CY21" s="230">
        <v>145.02377135105803</v>
      </c>
      <c r="CZ21" s="230">
        <v>145.68288692349427</v>
      </c>
      <c r="DA21" s="230">
        <v>146.34200249593053</v>
      </c>
      <c r="DB21" s="230">
        <v>147.00111806836676</v>
      </c>
      <c r="DC21" s="230">
        <v>147.66023364080303</v>
      </c>
      <c r="DD21" s="230">
        <v>148.31934921323924</v>
      </c>
      <c r="DE21" s="230">
        <v>148.9784647856755</v>
      </c>
      <c r="DF21" s="230">
        <v>149.63758035811179</v>
      </c>
      <c r="DG21" s="230">
        <v>150.296695930548</v>
      </c>
      <c r="DH21" s="230">
        <v>150.95581150298423</v>
      </c>
      <c r="DI21" s="230">
        <v>151.61492707542047</v>
      </c>
      <c r="DJ21" s="230">
        <v>152.27404264785673</v>
      </c>
      <c r="DK21" s="230">
        <v>152.933158220293</v>
      </c>
      <c r="DL21" s="230">
        <v>153.59227379272923</v>
      </c>
      <c r="DM21" s="230">
        <v>154.25138936516549</v>
      </c>
      <c r="DN21" s="230">
        <v>154.9105049376017</v>
      </c>
      <c r="DO21" s="230">
        <v>155.56962051003796</v>
      </c>
      <c r="DP21" s="230">
        <v>156.2287360824742</v>
      </c>
      <c r="DQ21" s="230">
        <v>156.88785165491043</v>
      </c>
      <c r="DR21" s="230">
        <v>157.5469672273467</v>
      </c>
      <c r="DS21" s="230">
        <v>158.20608279978293</v>
      </c>
      <c r="DT21" s="230">
        <v>158.8651983722192</v>
      </c>
      <c r="DU21" s="230">
        <v>159.52431394465546</v>
      </c>
      <c r="DV21" s="230">
        <v>160.1834295170917</v>
      </c>
      <c r="DW21" s="230">
        <v>160.8425450895279</v>
      </c>
      <c r="DX21" s="230">
        <v>161.50166066196414</v>
      </c>
      <c r="DY21" s="230">
        <v>162.1607762344004</v>
      </c>
      <c r="DZ21" s="230">
        <v>162.81989180683667</v>
      </c>
      <c r="EA21" s="230">
        <v>163.4790073792729</v>
      </c>
      <c r="EB21" s="230">
        <v>164.13812295170916</v>
      </c>
      <c r="EC21" s="230">
        <v>164.7972385241454</v>
      </c>
      <c r="ED21" s="230">
        <v>165.45635409658166</v>
      </c>
      <c r="EE21" s="230">
        <v>166.11546966901787</v>
      </c>
      <c r="EF21" s="230">
        <v>166.7745852414541</v>
      </c>
      <c r="EG21" s="230">
        <v>167.43370081389037</v>
      </c>
      <c r="EH21" s="230">
        <v>168.0928163863266</v>
      </c>
      <c r="EI21" s="230">
        <v>168.75193195876287</v>
      </c>
      <c r="EJ21" s="230">
        <v>169.41104753119913</v>
      </c>
      <c r="EK21" s="230">
        <v>170.07016310363537</v>
      </c>
      <c r="EL21" s="230">
        <v>170.7292786760716</v>
      </c>
      <c r="EM21" s="230">
        <v>171.38839424850786</v>
      </c>
      <c r="EN21" s="230">
        <v>172.04750982094407</v>
      </c>
      <c r="EO21" s="230">
        <v>172.70662539338034</v>
      </c>
      <c r="EP21" s="230">
        <v>173.36574096581657</v>
      </c>
      <c r="EQ21" s="230">
        <v>174.02485653825283</v>
      </c>
      <c r="ER21" s="230">
        <v>174.68397211068907</v>
      </c>
      <c r="ES21" s="230">
        <v>175.34308768312533</v>
      </c>
      <c r="ET21" s="230">
        <v>176.00220325556157</v>
      </c>
      <c r="EU21" s="230">
        <v>176.66131882799777</v>
      </c>
      <c r="EV21" s="230">
        <v>177.32043440043407</v>
      </c>
      <c r="EW21" s="230">
        <v>177.97954997287027</v>
      </c>
    </row>
    <row r="22" spans="1:153" x14ac:dyDescent="0.3">
      <c r="A22" s="229">
        <v>7011442</v>
      </c>
      <c r="B22" s="16" t="s">
        <v>19</v>
      </c>
      <c r="C22" s="230">
        <v>120.45199728703203</v>
      </c>
      <c r="D22" s="230">
        <v>121.45226858383072</v>
      </c>
      <c r="E22" s="230">
        <v>122.4525398806294</v>
      </c>
      <c r="F22" s="230">
        <v>123.45281117742812</v>
      </c>
      <c r="G22" s="230">
        <v>124.45308247422682</v>
      </c>
      <c r="H22" s="230">
        <v>125.45335377102553</v>
      </c>
      <c r="I22" s="230">
        <v>126.45362506782421</v>
      </c>
      <c r="J22" s="230">
        <v>127.45389636462291</v>
      </c>
      <c r="K22" s="230">
        <v>128.45416766142159</v>
      </c>
      <c r="L22" s="230">
        <v>129.45443895822029</v>
      </c>
      <c r="M22" s="230">
        <v>130.45471025501899</v>
      </c>
      <c r="N22" s="230">
        <v>131.4549815518177</v>
      </c>
      <c r="O22" s="230">
        <v>132.45525284861637</v>
      </c>
      <c r="P22" s="230">
        <v>133.4555241454151</v>
      </c>
      <c r="Q22" s="230">
        <v>134.4557954422138</v>
      </c>
      <c r="R22" s="230">
        <v>135.4560667390125</v>
      </c>
      <c r="S22" s="230">
        <v>136.45633803581117</v>
      </c>
      <c r="T22" s="230">
        <v>137.45660933260987</v>
      </c>
      <c r="U22" s="230">
        <v>138.4568806294086</v>
      </c>
      <c r="V22" s="230">
        <v>139.4571519262073</v>
      </c>
      <c r="W22" s="230">
        <v>140.45742322300597</v>
      </c>
      <c r="X22" s="230">
        <v>141.45769451980468</v>
      </c>
      <c r="Y22" s="230">
        <v>142.45796581660338</v>
      </c>
      <c r="Z22" s="230">
        <v>143.45823711340205</v>
      </c>
      <c r="AA22" s="230">
        <v>144.45850841020078</v>
      </c>
      <c r="AB22" s="230">
        <v>145.45877970699948</v>
      </c>
      <c r="AC22" s="230">
        <v>146.45905100379815</v>
      </c>
      <c r="AD22" s="230">
        <v>147.45932230059685</v>
      </c>
      <c r="AE22" s="230">
        <v>148.45959359739555</v>
      </c>
      <c r="AF22" s="230">
        <v>149.45986489419428</v>
      </c>
      <c r="AG22" s="230">
        <v>150.46013619099296</v>
      </c>
      <c r="AH22" s="230">
        <v>151.46040748779166</v>
      </c>
      <c r="AI22" s="230">
        <v>152.46067878459036</v>
      </c>
      <c r="AJ22" s="230">
        <v>153.46095008138903</v>
      </c>
      <c r="AK22" s="230">
        <v>154.46122137818773</v>
      </c>
      <c r="AL22" s="230">
        <v>155.46149267498646</v>
      </c>
      <c r="AM22" s="230">
        <v>156.46176397178516</v>
      </c>
      <c r="AN22" s="230">
        <v>157.46203526858383</v>
      </c>
      <c r="AO22" s="230">
        <v>158.46230656538253</v>
      </c>
      <c r="AP22" s="230">
        <v>159.46257786218123</v>
      </c>
      <c r="AQ22" s="230">
        <v>160.46284915897996</v>
      </c>
      <c r="AR22" s="230">
        <v>161.46312045577864</v>
      </c>
      <c r="AS22" s="230">
        <v>162.46339175257734</v>
      </c>
      <c r="AT22" s="230">
        <v>163.46366304937601</v>
      </c>
      <c r="AU22" s="230">
        <v>164.46393434617474</v>
      </c>
      <c r="AV22" s="230">
        <v>165.46420564297341</v>
      </c>
      <c r="AW22" s="230">
        <v>166.46447693977214</v>
      </c>
      <c r="AX22" s="230">
        <v>167.46474823657078</v>
      </c>
      <c r="AY22" s="230">
        <v>168.46501953336951</v>
      </c>
      <c r="AZ22" s="230">
        <v>169.46529083016821</v>
      </c>
      <c r="BA22" s="230">
        <v>170.46556212696692</v>
      </c>
      <c r="BB22" s="230">
        <v>171.46583342376559</v>
      </c>
      <c r="BC22" s="230">
        <v>172.46610472056432</v>
      </c>
      <c r="BD22" s="230">
        <v>173.46637601736302</v>
      </c>
      <c r="BE22" s="230">
        <v>174.46664731416172</v>
      </c>
      <c r="BF22" s="230">
        <v>175.46691861096039</v>
      </c>
      <c r="BG22" s="230">
        <v>176.46718990775909</v>
      </c>
      <c r="BH22" s="230">
        <v>177.46746120455782</v>
      </c>
      <c r="BI22" s="230">
        <v>178.46773250135647</v>
      </c>
      <c r="BJ22" s="230">
        <v>179.46800379815519</v>
      </c>
      <c r="BK22" s="230">
        <v>180.4682750949539</v>
      </c>
      <c r="BL22" s="230">
        <v>181.4685463917526</v>
      </c>
      <c r="BM22" s="230">
        <v>182.46881768855127</v>
      </c>
      <c r="BN22" s="230">
        <v>183.46908898534997</v>
      </c>
      <c r="BO22" s="230">
        <v>184.4693602821487</v>
      </c>
      <c r="BP22" s="230">
        <v>185.46963157894737</v>
      </c>
      <c r="BQ22" s="230">
        <v>186.46990287574607</v>
      </c>
      <c r="BR22" s="230">
        <v>187.47017417254477</v>
      </c>
      <c r="BS22" s="230">
        <v>188.47044546934345</v>
      </c>
      <c r="BT22" s="230">
        <v>189.47071676614215</v>
      </c>
      <c r="BU22" s="230">
        <v>190.47098806294088</v>
      </c>
      <c r="BV22" s="230">
        <v>191.47125935973958</v>
      </c>
      <c r="BW22" s="230">
        <v>192.47153065653825</v>
      </c>
      <c r="BX22" s="230">
        <v>193.47180195333695</v>
      </c>
      <c r="BY22" s="230">
        <v>194.47207325013565</v>
      </c>
      <c r="BZ22" s="230">
        <v>195.47234454693438</v>
      </c>
      <c r="CA22" s="230">
        <v>196.47261584373305</v>
      </c>
      <c r="CB22" s="230">
        <v>197.47288714053175</v>
      </c>
      <c r="CC22" s="230">
        <v>198.47315843733043</v>
      </c>
      <c r="CD22" s="230">
        <v>199.47342973412918</v>
      </c>
      <c r="CE22" s="230">
        <v>200.47370103092783</v>
      </c>
      <c r="CF22" s="230">
        <v>201.47397232772656</v>
      </c>
      <c r="CG22" s="230">
        <v>202.47424362452526</v>
      </c>
      <c r="CH22" s="230">
        <v>203.47451492132393</v>
      </c>
      <c r="CI22" s="230">
        <v>204.47478621812263</v>
      </c>
      <c r="CJ22" s="230">
        <v>205.4750575149213</v>
      </c>
      <c r="CK22" s="230">
        <v>206.47532881172</v>
      </c>
      <c r="CL22" s="230">
        <v>207.47560010851873</v>
      </c>
      <c r="CM22" s="230">
        <v>208.47587140531743</v>
      </c>
      <c r="CN22" s="230">
        <v>209.47614270211614</v>
      </c>
      <c r="CO22" s="230">
        <v>210.47641399891481</v>
      </c>
      <c r="CP22" s="230">
        <v>211.47668529571351</v>
      </c>
      <c r="CQ22" s="230">
        <v>212.47695659251224</v>
      </c>
      <c r="CR22" s="230">
        <v>213.47722788931091</v>
      </c>
      <c r="CS22" s="230">
        <v>214.47749918610964</v>
      </c>
      <c r="CT22" s="230">
        <v>215.47777048290831</v>
      </c>
      <c r="CU22" s="230">
        <v>216.47804177970701</v>
      </c>
      <c r="CV22" s="230">
        <v>217.47831307650574</v>
      </c>
      <c r="CW22" s="230">
        <v>218.47858437330441</v>
      </c>
      <c r="CX22" s="230">
        <v>219.47885567010312</v>
      </c>
      <c r="CY22" s="230">
        <v>220.47912696690179</v>
      </c>
      <c r="CZ22" s="230">
        <v>221.47939826370049</v>
      </c>
      <c r="DA22" s="230">
        <v>222.47966956049919</v>
      </c>
      <c r="DB22" s="230">
        <v>223.47994085729792</v>
      </c>
      <c r="DC22" s="230">
        <v>224.48021215409662</v>
      </c>
      <c r="DD22" s="230">
        <v>225.48048345089529</v>
      </c>
      <c r="DE22" s="230">
        <v>226.48075474769399</v>
      </c>
      <c r="DF22" s="230">
        <v>227.48102604449269</v>
      </c>
      <c r="DG22" s="230">
        <v>228.48129734129137</v>
      </c>
      <c r="DH22" s="230">
        <v>229.4815686380901</v>
      </c>
      <c r="DI22" s="230">
        <v>230.48183993488877</v>
      </c>
      <c r="DJ22" s="230">
        <v>231.4821112316875</v>
      </c>
      <c r="DK22" s="230">
        <v>232.4823825284862</v>
      </c>
      <c r="DL22" s="230">
        <v>233.48265382528487</v>
      </c>
      <c r="DM22" s="230">
        <v>234.4829251220836</v>
      </c>
      <c r="DN22" s="230">
        <v>235.48319641888227</v>
      </c>
      <c r="DO22" s="230">
        <v>236.48346771568097</v>
      </c>
      <c r="DP22" s="230">
        <v>237.48373901247967</v>
      </c>
      <c r="DQ22" s="230">
        <v>238.48401030927835</v>
      </c>
      <c r="DR22" s="230">
        <v>239.48428160607705</v>
      </c>
      <c r="DS22" s="230">
        <v>240.48455290287578</v>
      </c>
      <c r="DT22" s="230">
        <v>241.48482419967448</v>
      </c>
      <c r="DU22" s="230">
        <v>242.48509549647318</v>
      </c>
      <c r="DV22" s="230">
        <v>243.48536679327185</v>
      </c>
      <c r="DW22" s="230">
        <v>244.48563809007055</v>
      </c>
      <c r="DX22" s="230">
        <v>245.48590938686922</v>
      </c>
      <c r="DY22" s="230">
        <v>246.48618068366795</v>
      </c>
      <c r="DZ22" s="230">
        <v>247.48645198046665</v>
      </c>
      <c r="EA22" s="230">
        <v>248.48672327726536</v>
      </c>
      <c r="EB22" s="230">
        <v>249.48699457406406</v>
      </c>
      <c r="EC22" s="230">
        <v>250.48726587086273</v>
      </c>
      <c r="ED22" s="230">
        <v>251.48753716766146</v>
      </c>
      <c r="EE22" s="230">
        <v>252.48780846446016</v>
      </c>
      <c r="EF22" s="230">
        <v>253.48807976125883</v>
      </c>
      <c r="EG22" s="230">
        <v>254.48835105805753</v>
      </c>
      <c r="EH22" s="230">
        <v>255.4886223548562</v>
      </c>
      <c r="EI22" s="230">
        <v>256.48889365165491</v>
      </c>
      <c r="EJ22" s="230">
        <v>257.48916494845366</v>
      </c>
      <c r="EK22" s="230">
        <v>258.48943624525231</v>
      </c>
      <c r="EL22" s="230">
        <v>259.48970754205106</v>
      </c>
      <c r="EM22" s="230">
        <v>260.48997883884971</v>
      </c>
      <c r="EN22" s="230">
        <v>261.49025013564841</v>
      </c>
      <c r="EO22" s="230">
        <v>262.49052143244711</v>
      </c>
      <c r="EP22" s="230">
        <v>263.49079272924581</v>
      </c>
      <c r="EQ22" s="230">
        <v>264.49106402604451</v>
      </c>
      <c r="ER22" s="230">
        <v>265.49133532284321</v>
      </c>
      <c r="ES22" s="230">
        <v>266.49160661964191</v>
      </c>
      <c r="ET22" s="230">
        <v>267.49187791644061</v>
      </c>
      <c r="EU22" s="230">
        <v>268.49214921323932</v>
      </c>
      <c r="EV22" s="230">
        <v>269.49242051003802</v>
      </c>
      <c r="EW22" s="230">
        <v>270.49269180683666</v>
      </c>
    </row>
    <row r="23" spans="1:153" x14ac:dyDescent="0.3">
      <c r="A23" s="229">
        <v>7011443</v>
      </c>
      <c r="B23" s="16" t="s">
        <v>20</v>
      </c>
      <c r="C23" s="230">
        <v>216.46898784590346</v>
      </c>
      <c r="D23" s="230">
        <v>217.94809799240372</v>
      </c>
      <c r="E23" s="230">
        <v>219.42720813890401</v>
      </c>
      <c r="F23" s="230">
        <v>220.90631828540427</v>
      </c>
      <c r="G23" s="230">
        <v>222.3854284319045</v>
      </c>
      <c r="H23" s="230">
        <v>223.86453857840482</v>
      </c>
      <c r="I23" s="230">
        <v>225.34364872490505</v>
      </c>
      <c r="J23" s="230">
        <v>226.82275887140537</v>
      </c>
      <c r="K23" s="230">
        <v>228.3018690179056</v>
      </c>
      <c r="L23" s="230">
        <v>229.78097916440586</v>
      </c>
      <c r="M23" s="230">
        <v>231.26008931090615</v>
      </c>
      <c r="N23" s="230">
        <v>232.73919945740641</v>
      </c>
      <c r="O23" s="230">
        <v>234.2183096039067</v>
      </c>
      <c r="P23" s="230">
        <v>235.69741975040697</v>
      </c>
      <c r="Q23" s="230">
        <v>237.17652989690723</v>
      </c>
      <c r="R23" s="230">
        <v>238.65564004340752</v>
      </c>
      <c r="S23" s="230">
        <v>240.13475018990778</v>
      </c>
      <c r="T23" s="230">
        <v>241.61386033640807</v>
      </c>
      <c r="U23" s="230">
        <v>243.09297048290833</v>
      </c>
      <c r="V23" s="230">
        <v>244.57208062940862</v>
      </c>
      <c r="W23" s="230">
        <v>246.05119077590888</v>
      </c>
      <c r="X23" s="230">
        <v>247.53030092240917</v>
      </c>
      <c r="Y23" s="230">
        <v>249.00941106890943</v>
      </c>
      <c r="Z23" s="230">
        <v>250.48852121540966</v>
      </c>
      <c r="AA23" s="230">
        <v>251.96763136190998</v>
      </c>
      <c r="AB23" s="230">
        <v>253.44674150841021</v>
      </c>
      <c r="AC23" s="230">
        <v>254.92585165491053</v>
      </c>
      <c r="AD23" s="230">
        <v>256.40496180141076</v>
      </c>
      <c r="AE23" s="230">
        <v>257.88407194791102</v>
      </c>
      <c r="AF23" s="230">
        <v>259.36318209441134</v>
      </c>
      <c r="AG23" s="230">
        <v>260.8422922409116</v>
      </c>
      <c r="AH23" s="230">
        <v>262.32140238741187</v>
      </c>
      <c r="AI23" s="230">
        <v>263.80051253391213</v>
      </c>
      <c r="AJ23" s="230">
        <v>265.27962268041239</v>
      </c>
      <c r="AK23" s="230">
        <v>266.75873282691271</v>
      </c>
      <c r="AL23" s="230">
        <v>268.23784297341291</v>
      </c>
      <c r="AM23" s="230">
        <v>269.71695311991323</v>
      </c>
      <c r="AN23" s="230">
        <v>271.19606326641349</v>
      </c>
      <c r="AO23" s="230">
        <v>272.67517341291375</v>
      </c>
      <c r="AP23" s="230">
        <v>274.15428355941401</v>
      </c>
      <c r="AQ23" s="230">
        <v>275.63339370591427</v>
      </c>
      <c r="AR23" s="230">
        <v>277.11250385241459</v>
      </c>
      <c r="AS23" s="230">
        <v>278.59161399891485</v>
      </c>
      <c r="AT23" s="230">
        <v>280.07072414541511</v>
      </c>
      <c r="AU23" s="230">
        <v>281.54983429191537</v>
      </c>
      <c r="AV23" s="230">
        <v>283.02894443841564</v>
      </c>
      <c r="AW23" s="230">
        <v>284.50805458491595</v>
      </c>
      <c r="AX23" s="230">
        <v>285.98716473141621</v>
      </c>
      <c r="AY23" s="230">
        <v>287.46627487791642</v>
      </c>
      <c r="AZ23" s="230">
        <v>288.94538502441674</v>
      </c>
      <c r="BA23" s="230">
        <v>290.424495170917</v>
      </c>
      <c r="BB23" s="230">
        <v>291.90360531741732</v>
      </c>
      <c r="BC23" s="230">
        <v>293.38271546391752</v>
      </c>
      <c r="BD23" s="230">
        <v>294.86182561041778</v>
      </c>
      <c r="BE23" s="230">
        <v>296.3409357569181</v>
      </c>
      <c r="BF23" s="230">
        <v>297.82004590341836</v>
      </c>
      <c r="BG23" s="230">
        <v>299.29915604991862</v>
      </c>
      <c r="BH23" s="230">
        <v>300.77826619641888</v>
      </c>
      <c r="BI23" s="230">
        <v>302.25737634291914</v>
      </c>
      <c r="BJ23" s="230">
        <v>303.73648648941946</v>
      </c>
      <c r="BK23" s="230">
        <v>305.21559663591972</v>
      </c>
      <c r="BL23" s="230">
        <v>306.69470678241998</v>
      </c>
      <c r="BM23" s="230">
        <v>308.17381692892025</v>
      </c>
      <c r="BN23" s="230">
        <v>309.65292707542051</v>
      </c>
      <c r="BO23" s="230">
        <v>311.13203722192083</v>
      </c>
      <c r="BP23" s="230">
        <v>312.61114736842109</v>
      </c>
      <c r="BQ23" s="230">
        <v>314.09025751492135</v>
      </c>
      <c r="BR23" s="230">
        <v>315.56936766142161</v>
      </c>
      <c r="BS23" s="230">
        <v>317.04847780792187</v>
      </c>
      <c r="BT23" s="230">
        <v>318.52758795442213</v>
      </c>
      <c r="BU23" s="230">
        <v>320.00669810092245</v>
      </c>
      <c r="BV23" s="230">
        <v>321.48580824742271</v>
      </c>
      <c r="BW23" s="230">
        <v>322.96491839392297</v>
      </c>
      <c r="BX23" s="230">
        <v>324.44402854042323</v>
      </c>
      <c r="BY23" s="230">
        <v>325.92313868692349</v>
      </c>
      <c r="BZ23" s="230">
        <v>327.40224883342381</v>
      </c>
      <c r="CA23" s="230">
        <v>328.88135897992407</v>
      </c>
      <c r="CB23" s="230">
        <v>330.36046912642433</v>
      </c>
      <c r="CC23" s="230">
        <v>331.8395792729246</v>
      </c>
      <c r="CD23" s="230">
        <v>333.31868941942491</v>
      </c>
      <c r="CE23" s="230">
        <v>334.79779956592512</v>
      </c>
      <c r="CF23" s="230">
        <v>336.27690971242544</v>
      </c>
      <c r="CG23" s="230">
        <v>337.7560198589257</v>
      </c>
      <c r="CH23" s="230">
        <v>339.23513000542596</v>
      </c>
      <c r="CI23" s="230">
        <v>340.71424015192628</v>
      </c>
      <c r="CJ23" s="230">
        <v>342.19335029842648</v>
      </c>
      <c r="CK23" s="230">
        <v>343.6724604449268</v>
      </c>
      <c r="CL23" s="230">
        <v>345.15157059142706</v>
      </c>
      <c r="CM23" s="230">
        <v>346.63068073792732</v>
      </c>
      <c r="CN23" s="230">
        <v>348.10979088442764</v>
      </c>
      <c r="CO23" s="230">
        <v>349.58890103092784</v>
      </c>
      <c r="CP23" s="230">
        <v>351.0680111774281</v>
      </c>
      <c r="CQ23" s="230">
        <v>352.54712132392837</v>
      </c>
      <c r="CR23" s="230">
        <v>354.02623147042874</v>
      </c>
      <c r="CS23" s="230">
        <v>355.50534161692894</v>
      </c>
      <c r="CT23" s="230">
        <v>356.98445176342921</v>
      </c>
      <c r="CU23" s="230">
        <v>358.46356190992947</v>
      </c>
      <c r="CV23" s="230">
        <v>359.94267205642973</v>
      </c>
      <c r="CW23" s="230">
        <v>361.42178220293005</v>
      </c>
      <c r="CX23" s="230">
        <v>362.90089234943031</v>
      </c>
      <c r="CY23" s="230">
        <v>364.38000249593057</v>
      </c>
      <c r="CZ23" s="230">
        <v>365.85911264243083</v>
      </c>
      <c r="DA23" s="230">
        <v>367.33822278893109</v>
      </c>
      <c r="DB23" s="230">
        <v>368.81733293543141</v>
      </c>
      <c r="DC23" s="230">
        <v>370.29644308193167</v>
      </c>
      <c r="DD23" s="230">
        <v>371.77555322843193</v>
      </c>
      <c r="DE23" s="230">
        <v>373.25466337493219</v>
      </c>
      <c r="DF23" s="230">
        <v>374.73377352143245</v>
      </c>
      <c r="DG23" s="230">
        <v>376.21288366793277</v>
      </c>
      <c r="DH23" s="230">
        <v>377.69199381443303</v>
      </c>
      <c r="DI23" s="230">
        <v>379.17110396093329</v>
      </c>
      <c r="DJ23" s="230">
        <v>380.65021410743356</v>
      </c>
      <c r="DK23" s="230">
        <v>382.12932425393382</v>
      </c>
      <c r="DL23" s="230">
        <v>383.60843440043413</v>
      </c>
      <c r="DM23" s="230">
        <v>385.0875445469344</v>
      </c>
      <c r="DN23" s="230">
        <v>386.56665469343466</v>
      </c>
      <c r="DO23" s="230">
        <v>388.04576483993492</v>
      </c>
      <c r="DP23" s="230">
        <v>389.52487498643518</v>
      </c>
      <c r="DQ23" s="230">
        <v>391.0039851329355</v>
      </c>
      <c r="DR23" s="230">
        <v>392.48309527943576</v>
      </c>
      <c r="DS23" s="230">
        <v>393.96220542593602</v>
      </c>
      <c r="DT23" s="230">
        <v>395.44131557243634</v>
      </c>
      <c r="DU23" s="230">
        <v>396.9204257189366</v>
      </c>
      <c r="DV23" s="230">
        <v>398.39953586543686</v>
      </c>
      <c r="DW23" s="230">
        <v>399.87864601193712</v>
      </c>
      <c r="DX23" s="230">
        <v>401.35775615843733</v>
      </c>
      <c r="DY23" s="230">
        <v>402.8368663049377</v>
      </c>
      <c r="DZ23" s="230">
        <v>404.31597645143796</v>
      </c>
      <c r="EA23" s="230">
        <v>405.79508659793817</v>
      </c>
      <c r="EB23" s="230">
        <v>407.27419674443843</v>
      </c>
      <c r="EC23" s="230">
        <v>408.75330689093869</v>
      </c>
      <c r="ED23" s="230">
        <v>410.23241703743906</v>
      </c>
      <c r="EE23" s="230">
        <v>411.71152718393927</v>
      </c>
      <c r="EF23" s="230">
        <v>413.19063733043953</v>
      </c>
      <c r="EG23" s="230">
        <v>414.66974747693979</v>
      </c>
      <c r="EH23" s="230">
        <v>416.14885762344005</v>
      </c>
      <c r="EI23" s="230">
        <v>417.62796776994037</v>
      </c>
      <c r="EJ23" s="230">
        <v>419.10707791644063</v>
      </c>
      <c r="EK23" s="230">
        <v>420.58618806294089</v>
      </c>
      <c r="EL23" s="230">
        <v>422.06529820944115</v>
      </c>
      <c r="EM23" s="230">
        <v>423.54440835594141</v>
      </c>
      <c r="EN23" s="230">
        <v>425.02351850244173</v>
      </c>
      <c r="EO23" s="230">
        <v>426.50262864894199</v>
      </c>
      <c r="EP23" s="230">
        <v>427.98173879544225</v>
      </c>
      <c r="EQ23" s="230">
        <v>429.46084894194252</v>
      </c>
      <c r="ER23" s="230">
        <v>430.93995908844278</v>
      </c>
      <c r="ES23" s="230">
        <v>432.41906923494309</v>
      </c>
      <c r="ET23" s="230">
        <v>433.89817938144336</v>
      </c>
      <c r="EU23" s="230">
        <v>435.37728952794362</v>
      </c>
      <c r="EV23" s="230">
        <v>436.85639967444388</v>
      </c>
      <c r="EW23" s="230">
        <v>438.33550982094414</v>
      </c>
    </row>
    <row r="24" spans="1:153" x14ac:dyDescent="0.3">
      <c r="A24" s="229">
        <v>7011444</v>
      </c>
      <c r="B24" s="16" t="s">
        <v>21</v>
      </c>
      <c r="C24" s="230">
        <v>424.23412696690178</v>
      </c>
      <c r="D24" s="230">
        <v>426.00908627238204</v>
      </c>
      <c r="E24" s="230">
        <v>427.78404557786223</v>
      </c>
      <c r="F24" s="230">
        <v>429.55900488334237</v>
      </c>
      <c r="G24" s="230">
        <v>431.33396418882262</v>
      </c>
      <c r="H24" s="230">
        <v>433.10892349430281</v>
      </c>
      <c r="I24" s="230">
        <v>434.88388279978295</v>
      </c>
      <c r="J24" s="230">
        <v>436.6588421052632</v>
      </c>
      <c r="K24" s="230">
        <v>438.4338014107434</v>
      </c>
      <c r="L24" s="230">
        <v>440.20876071622365</v>
      </c>
      <c r="M24" s="230">
        <v>441.98372002170379</v>
      </c>
      <c r="N24" s="230">
        <v>443.75867932718398</v>
      </c>
      <c r="O24" s="230">
        <v>445.53363863266418</v>
      </c>
      <c r="P24" s="230">
        <v>447.30859793814432</v>
      </c>
      <c r="Q24" s="230">
        <v>449.08355724362457</v>
      </c>
      <c r="R24" s="230">
        <v>450.85851654910482</v>
      </c>
      <c r="S24" s="230">
        <v>452.63347585458496</v>
      </c>
      <c r="T24" s="230">
        <v>454.40843516006515</v>
      </c>
      <c r="U24" s="230">
        <v>456.18339446554535</v>
      </c>
      <c r="V24" s="230">
        <v>457.95835377102554</v>
      </c>
      <c r="W24" s="230">
        <v>459.73331307650574</v>
      </c>
      <c r="X24" s="230">
        <v>461.50827238198599</v>
      </c>
      <c r="Y24" s="230">
        <v>463.28323168746613</v>
      </c>
      <c r="Z24" s="230">
        <v>465.05819099294632</v>
      </c>
      <c r="AA24" s="230">
        <v>466.83315029842652</v>
      </c>
      <c r="AB24" s="230">
        <v>468.60810960390671</v>
      </c>
      <c r="AC24" s="230">
        <v>470.38306890938691</v>
      </c>
      <c r="AD24" s="230">
        <v>472.15802821486716</v>
      </c>
      <c r="AE24" s="230">
        <v>473.93298752034735</v>
      </c>
      <c r="AF24" s="230">
        <v>475.70794682582749</v>
      </c>
      <c r="AG24" s="230">
        <v>477.48290613130769</v>
      </c>
      <c r="AH24" s="230">
        <v>479.25786543678794</v>
      </c>
      <c r="AI24" s="230">
        <v>481.03282474226808</v>
      </c>
      <c r="AJ24" s="230">
        <v>482.80778404774833</v>
      </c>
      <c r="AK24" s="230">
        <v>484.58274335322852</v>
      </c>
      <c r="AL24" s="230">
        <v>486.35770265870866</v>
      </c>
      <c r="AM24" s="230">
        <v>488.13266196418886</v>
      </c>
      <c r="AN24" s="230">
        <v>489.90762126966911</v>
      </c>
      <c r="AO24" s="230">
        <v>491.68258057514925</v>
      </c>
      <c r="AP24" s="230">
        <v>493.4575398806295</v>
      </c>
      <c r="AQ24" s="230">
        <v>495.23249918610969</v>
      </c>
      <c r="AR24" s="230">
        <v>497.00745849158983</v>
      </c>
      <c r="AS24" s="230">
        <v>498.78241779707002</v>
      </c>
      <c r="AT24" s="230">
        <v>500.55737710255016</v>
      </c>
      <c r="AU24" s="230">
        <v>502.33233640803053</v>
      </c>
      <c r="AV24" s="230">
        <v>504.10729571351067</v>
      </c>
      <c r="AW24" s="230">
        <v>505.88225501899086</v>
      </c>
      <c r="AX24" s="230">
        <v>507.657214324471</v>
      </c>
      <c r="AY24" s="230">
        <v>509.43217362995119</v>
      </c>
      <c r="AZ24" s="230">
        <v>511.20713293543145</v>
      </c>
      <c r="BA24" s="230">
        <v>512.9820922409117</v>
      </c>
      <c r="BB24" s="230">
        <v>514.75705154639184</v>
      </c>
      <c r="BC24" s="230">
        <v>516.53201085187197</v>
      </c>
      <c r="BD24" s="230">
        <v>518.30697015735223</v>
      </c>
      <c r="BE24" s="230">
        <v>520.08192946283236</v>
      </c>
      <c r="BF24" s="230">
        <v>521.85688876831261</v>
      </c>
      <c r="BG24" s="230">
        <v>523.63184807379275</v>
      </c>
      <c r="BH24" s="230">
        <v>525.406807379273</v>
      </c>
      <c r="BI24" s="230">
        <v>527.18176668475314</v>
      </c>
      <c r="BJ24" s="230">
        <v>528.95672599023339</v>
      </c>
      <c r="BK24" s="230">
        <v>530.73168529571353</v>
      </c>
      <c r="BL24" s="230">
        <v>532.50664460119378</v>
      </c>
      <c r="BM24" s="230">
        <v>534.28160390667392</v>
      </c>
      <c r="BN24" s="230">
        <v>536.05656321215417</v>
      </c>
      <c r="BO24" s="230">
        <v>537.83152251763431</v>
      </c>
      <c r="BP24" s="230">
        <v>539.60648182311456</v>
      </c>
      <c r="BQ24" s="230">
        <v>541.3814411285947</v>
      </c>
      <c r="BR24" s="230">
        <v>543.15640043407495</v>
      </c>
      <c r="BS24" s="230">
        <v>544.93135973955509</v>
      </c>
      <c r="BT24" s="230">
        <v>546.70631904503534</v>
      </c>
      <c r="BU24" s="230">
        <v>548.48127835051548</v>
      </c>
      <c r="BV24" s="230">
        <v>550.25623765599573</v>
      </c>
      <c r="BW24" s="230">
        <v>552.03119696147587</v>
      </c>
      <c r="BX24" s="230">
        <v>553.80615626695612</v>
      </c>
      <c r="BY24" s="230">
        <v>555.58111557243637</v>
      </c>
      <c r="BZ24" s="230">
        <v>557.35607487791651</v>
      </c>
      <c r="CA24" s="230">
        <v>559.13103418339665</v>
      </c>
      <c r="CB24" s="230">
        <v>560.9059934888769</v>
      </c>
      <c r="CC24" s="230">
        <v>562.68095279435704</v>
      </c>
      <c r="CD24" s="230">
        <v>564.45591209983729</v>
      </c>
      <c r="CE24" s="230">
        <v>566.23087140531743</v>
      </c>
      <c r="CF24" s="230">
        <v>568.00583071079768</v>
      </c>
      <c r="CG24" s="230">
        <v>569.78079001627782</v>
      </c>
      <c r="CH24" s="230">
        <v>571.55574932175807</v>
      </c>
      <c r="CI24" s="230">
        <v>573.33070862723832</v>
      </c>
      <c r="CJ24" s="230">
        <v>575.10566793271835</v>
      </c>
      <c r="CK24" s="230">
        <v>576.88062723819871</v>
      </c>
      <c r="CL24" s="230">
        <v>578.65558654367885</v>
      </c>
      <c r="CM24" s="230">
        <v>580.43054584915899</v>
      </c>
      <c r="CN24" s="230">
        <v>582.20550515463924</v>
      </c>
      <c r="CO24" s="230">
        <v>583.98046446011938</v>
      </c>
      <c r="CP24" s="230">
        <v>585.75542376559963</v>
      </c>
      <c r="CQ24" s="230">
        <v>587.53038307107988</v>
      </c>
      <c r="CR24" s="230">
        <v>589.30534237656002</v>
      </c>
      <c r="CS24" s="230">
        <v>591.08030168204016</v>
      </c>
      <c r="CT24" s="230">
        <v>592.85526098752041</v>
      </c>
      <c r="CU24" s="230">
        <v>594.63022029300066</v>
      </c>
      <c r="CV24" s="230">
        <v>596.40517959848091</v>
      </c>
      <c r="CW24" s="230">
        <v>598.18013890396105</v>
      </c>
      <c r="CX24" s="230">
        <v>599.95509820944119</v>
      </c>
      <c r="CY24" s="230">
        <v>601.73005751492133</v>
      </c>
      <c r="CZ24" s="230">
        <v>603.50501682040158</v>
      </c>
      <c r="DA24" s="230">
        <v>605.27997612588183</v>
      </c>
      <c r="DB24" s="230">
        <v>607.05493543136197</v>
      </c>
      <c r="DC24" s="230">
        <v>608.82989473684222</v>
      </c>
      <c r="DD24" s="230">
        <v>610.60485404232236</v>
      </c>
      <c r="DE24" s="230">
        <v>612.3798133478025</v>
      </c>
      <c r="DF24" s="230">
        <v>614.15477265328275</v>
      </c>
      <c r="DG24" s="230">
        <v>615.92973195876289</v>
      </c>
      <c r="DH24" s="230">
        <v>617.70469126424325</v>
      </c>
      <c r="DI24" s="230">
        <v>619.47965056972328</v>
      </c>
      <c r="DJ24" s="230">
        <v>621.25460987520353</v>
      </c>
      <c r="DK24" s="230">
        <v>623.02956918068378</v>
      </c>
      <c r="DL24" s="230">
        <v>624.80452848616392</v>
      </c>
      <c r="DM24" s="230">
        <v>626.57948779164417</v>
      </c>
      <c r="DN24" s="230">
        <v>628.35444709712431</v>
      </c>
      <c r="DO24" s="230">
        <v>630.12940640260456</v>
      </c>
      <c r="DP24" s="230">
        <v>631.9043657080847</v>
      </c>
      <c r="DQ24" s="230">
        <v>633.67932501356495</v>
      </c>
      <c r="DR24" s="230">
        <v>635.45428431904509</v>
      </c>
      <c r="DS24" s="230">
        <v>637.22924362452534</v>
      </c>
      <c r="DT24" s="230">
        <v>639.00420293000548</v>
      </c>
      <c r="DU24" s="230">
        <v>640.77916223548573</v>
      </c>
      <c r="DV24" s="230">
        <v>642.55412154096587</v>
      </c>
      <c r="DW24" s="230">
        <v>644.32908084644612</v>
      </c>
      <c r="DX24" s="230">
        <v>646.10404015192626</v>
      </c>
      <c r="DY24" s="230">
        <v>647.87899945740651</v>
      </c>
      <c r="DZ24" s="230">
        <v>649.65395876288676</v>
      </c>
      <c r="EA24" s="230">
        <v>651.42891806836678</v>
      </c>
      <c r="EB24" s="230">
        <v>653.20387737384704</v>
      </c>
      <c r="EC24" s="230">
        <v>654.97883667932729</v>
      </c>
      <c r="ED24" s="230">
        <v>656.75379598480754</v>
      </c>
      <c r="EE24" s="230">
        <v>658.52875529028768</v>
      </c>
      <c r="EF24" s="230">
        <v>660.30371459576781</v>
      </c>
      <c r="EG24" s="230">
        <v>662.07867390124807</v>
      </c>
      <c r="EH24" s="230">
        <v>663.8536332067282</v>
      </c>
      <c r="EI24" s="230">
        <v>665.62859251220846</v>
      </c>
      <c r="EJ24" s="230">
        <v>667.40355181768871</v>
      </c>
      <c r="EK24" s="230">
        <v>669.17851112316885</v>
      </c>
      <c r="EL24" s="230">
        <v>670.95347042864898</v>
      </c>
      <c r="EM24" s="230">
        <v>672.72842973412912</v>
      </c>
      <c r="EN24" s="230">
        <v>674.50338903960937</v>
      </c>
      <c r="EO24" s="230">
        <v>676.27834834508963</v>
      </c>
      <c r="EP24" s="230">
        <v>678.05330765056976</v>
      </c>
      <c r="EQ24" s="230">
        <v>679.82826695605002</v>
      </c>
      <c r="ER24" s="230">
        <v>681.60322626153015</v>
      </c>
      <c r="ES24" s="230">
        <v>683.37818556701041</v>
      </c>
      <c r="ET24" s="230">
        <v>685.15314487249054</v>
      </c>
      <c r="EU24" s="230">
        <v>686.92810417797079</v>
      </c>
      <c r="EV24" s="230">
        <v>688.70306348345105</v>
      </c>
      <c r="EW24" s="230">
        <v>690.47802278893118</v>
      </c>
    </row>
    <row r="25" spans="1:153" x14ac:dyDescent="0.3">
      <c r="A25" s="229">
        <v>7011445</v>
      </c>
      <c r="B25" s="16" t="s">
        <v>22</v>
      </c>
      <c r="C25" s="230">
        <v>612.27137927292461</v>
      </c>
      <c r="D25" s="230">
        <v>614.72905697232773</v>
      </c>
      <c r="E25" s="230">
        <v>617.18673467173085</v>
      </c>
      <c r="F25" s="230">
        <v>619.64441237113408</v>
      </c>
      <c r="G25" s="230">
        <v>622.1020900705372</v>
      </c>
      <c r="H25" s="230">
        <v>624.55976776994032</v>
      </c>
      <c r="I25" s="230">
        <v>627.01744546934344</v>
      </c>
      <c r="J25" s="230">
        <v>629.47512316874668</v>
      </c>
      <c r="K25" s="230">
        <v>631.93280086814968</v>
      </c>
      <c r="L25" s="230">
        <v>634.39047856755292</v>
      </c>
      <c r="M25" s="230">
        <v>636.84815626695604</v>
      </c>
      <c r="N25" s="230">
        <v>639.30583396635916</v>
      </c>
      <c r="O25" s="230">
        <v>641.76351166576239</v>
      </c>
      <c r="P25" s="230">
        <v>644.2211893651654</v>
      </c>
      <c r="Q25" s="230">
        <v>646.67886706456864</v>
      </c>
      <c r="R25" s="230">
        <v>649.13654476397176</v>
      </c>
      <c r="S25" s="230">
        <v>651.59422246337499</v>
      </c>
      <c r="T25" s="230">
        <v>654.051900162778</v>
      </c>
      <c r="U25" s="230">
        <v>656.50957786218123</v>
      </c>
      <c r="V25" s="230">
        <v>658.96725556158435</v>
      </c>
      <c r="W25" s="230">
        <v>661.42493326098759</v>
      </c>
      <c r="X25" s="230">
        <v>663.88261096039071</v>
      </c>
      <c r="Y25" s="230">
        <v>666.34028865979383</v>
      </c>
      <c r="Z25" s="230">
        <v>668.79796635919695</v>
      </c>
      <c r="AA25" s="230">
        <v>671.25564405860007</v>
      </c>
      <c r="AB25" s="230">
        <v>673.7133217580033</v>
      </c>
      <c r="AC25" s="230">
        <v>676.17099945740631</v>
      </c>
      <c r="AD25" s="230">
        <v>678.62867715680954</v>
      </c>
      <c r="AE25" s="230">
        <v>681.08635485621267</v>
      </c>
      <c r="AF25" s="230">
        <v>683.5440325556159</v>
      </c>
      <c r="AG25" s="230">
        <v>686.00171025501891</v>
      </c>
      <c r="AH25" s="230">
        <v>688.45938795442214</v>
      </c>
      <c r="AI25" s="230">
        <v>690.91706565382526</v>
      </c>
      <c r="AJ25" s="230">
        <v>693.37474335322838</v>
      </c>
      <c r="AK25" s="230">
        <v>695.83242105263162</v>
      </c>
      <c r="AL25" s="230">
        <v>698.29009875203462</v>
      </c>
      <c r="AM25" s="230">
        <v>700.74777645143786</v>
      </c>
      <c r="AN25" s="230">
        <v>703.20545415084098</v>
      </c>
      <c r="AO25" s="230">
        <v>705.66313185024421</v>
      </c>
      <c r="AP25" s="230">
        <v>708.12080954964722</v>
      </c>
      <c r="AQ25" s="230">
        <v>710.57848724905045</v>
      </c>
      <c r="AR25" s="230">
        <v>713.03616494845357</v>
      </c>
      <c r="AS25" s="230">
        <v>715.49384264785681</v>
      </c>
      <c r="AT25" s="230">
        <v>717.95152034725993</v>
      </c>
      <c r="AU25" s="230">
        <v>720.40919804666294</v>
      </c>
      <c r="AV25" s="230">
        <v>722.86687574606617</v>
      </c>
      <c r="AW25" s="230">
        <v>725.32455344546941</v>
      </c>
      <c r="AX25" s="230">
        <v>727.78223114487253</v>
      </c>
      <c r="AY25" s="230">
        <v>730.23990884427553</v>
      </c>
      <c r="AZ25" s="230">
        <v>732.69758654367877</v>
      </c>
      <c r="BA25" s="230">
        <v>735.15526424308189</v>
      </c>
      <c r="BB25" s="230">
        <v>737.61294194248512</v>
      </c>
      <c r="BC25" s="230">
        <v>740.07061964188824</v>
      </c>
      <c r="BD25" s="230">
        <v>742.52829734129125</v>
      </c>
      <c r="BE25" s="230">
        <v>744.98597504069448</v>
      </c>
      <c r="BF25" s="230">
        <v>747.44365274009772</v>
      </c>
      <c r="BG25" s="230">
        <v>749.90133043950084</v>
      </c>
      <c r="BH25" s="230">
        <v>752.35900813890385</v>
      </c>
      <c r="BI25" s="230">
        <v>754.81668583830697</v>
      </c>
      <c r="BJ25" s="230">
        <v>757.27436353771031</v>
      </c>
      <c r="BK25" s="230">
        <v>759.73204123711344</v>
      </c>
      <c r="BL25" s="230">
        <v>762.18971893651656</v>
      </c>
      <c r="BM25" s="230">
        <v>764.64739663591956</v>
      </c>
      <c r="BN25" s="230">
        <v>767.1050743353228</v>
      </c>
      <c r="BO25" s="230">
        <v>769.56275203472603</v>
      </c>
      <c r="BP25" s="230">
        <v>772.02042973412915</v>
      </c>
      <c r="BQ25" s="230">
        <v>774.47810743353216</v>
      </c>
      <c r="BR25" s="230">
        <v>776.93578513293539</v>
      </c>
      <c r="BS25" s="230">
        <v>779.39346283233863</v>
      </c>
      <c r="BT25" s="230">
        <v>781.85114053174175</v>
      </c>
      <c r="BU25" s="230">
        <v>784.30881823114487</v>
      </c>
      <c r="BV25" s="230">
        <v>786.76649593054788</v>
      </c>
      <c r="BW25" s="230">
        <v>789.22417362995111</v>
      </c>
      <c r="BX25" s="230">
        <v>791.68185132935434</v>
      </c>
      <c r="BY25" s="230">
        <v>794.13952902875747</v>
      </c>
      <c r="BZ25" s="230">
        <v>796.59720672816047</v>
      </c>
      <c r="CA25" s="230">
        <v>799.05488442756371</v>
      </c>
      <c r="CB25" s="230">
        <v>801.51256212696694</v>
      </c>
      <c r="CC25" s="230">
        <v>803.97023982637006</v>
      </c>
      <c r="CD25" s="230">
        <v>806.42791752577318</v>
      </c>
      <c r="CE25" s="230">
        <v>808.88559522517619</v>
      </c>
      <c r="CF25" s="230">
        <v>811.34327292457954</v>
      </c>
      <c r="CG25" s="230">
        <v>813.80095062398266</v>
      </c>
      <c r="CH25" s="230">
        <v>816.25862832338578</v>
      </c>
      <c r="CI25" s="230">
        <v>818.71630602278879</v>
      </c>
      <c r="CJ25" s="230">
        <v>821.17398372219202</v>
      </c>
      <c r="CK25" s="230">
        <v>823.63166142159525</v>
      </c>
      <c r="CL25" s="230">
        <v>826.08933912099837</v>
      </c>
      <c r="CM25" s="230">
        <v>828.5470168204015</v>
      </c>
      <c r="CN25" s="230">
        <v>831.00469451980462</v>
      </c>
      <c r="CO25" s="230">
        <v>833.46237221920774</v>
      </c>
      <c r="CP25" s="230">
        <v>835.92004991861097</v>
      </c>
      <c r="CQ25" s="230">
        <v>838.37772761801409</v>
      </c>
      <c r="CR25" s="230">
        <v>840.8354053174171</v>
      </c>
      <c r="CS25" s="230">
        <v>843.29308301682056</v>
      </c>
      <c r="CT25" s="230">
        <v>845.75076071622357</v>
      </c>
      <c r="CU25" s="230">
        <v>848.20843841562669</v>
      </c>
      <c r="CV25" s="230">
        <v>850.66611611502981</v>
      </c>
      <c r="CW25" s="230">
        <v>853.12379381443293</v>
      </c>
      <c r="CX25" s="230">
        <v>855.58147151383616</v>
      </c>
      <c r="CY25" s="230">
        <v>858.03914921323928</v>
      </c>
      <c r="CZ25" s="230">
        <v>860.4968269126424</v>
      </c>
      <c r="DA25" s="230">
        <v>862.95450461204564</v>
      </c>
      <c r="DB25" s="230">
        <v>865.41218231144865</v>
      </c>
      <c r="DC25" s="230">
        <v>867.86986001085188</v>
      </c>
      <c r="DD25" s="230">
        <v>870.327537710255</v>
      </c>
      <c r="DE25" s="230">
        <v>872.78521540965801</v>
      </c>
      <c r="DF25" s="230">
        <v>875.24289310906147</v>
      </c>
      <c r="DG25" s="230">
        <v>877.70057080846448</v>
      </c>
      <c r="DH25" s="230">
        <v>880.1582485078676</v>
      </c>
      <c r="DI25" s="230">
        <v>882.61592620727072</v>
      </c>
      <c r="DJ25" s="230">
        <v>885.07360390667395</v>
      </c>
      <c r="DK25" s="230">
        <v>887.53128160607719</v>
      </c>
      <c r="DL25" s="230">
        <v>889.98895930548019</v>
      </c>
      <c r="DM25" s="230">
        <v>892.44663700488331</v>
      </c>
      <c r="DN25" s="230">
        <v>894.90431470428632</v>
      </c>
      <c r="DO25" s="230">
        <v>897.36199240368956</v>
      </c>
      <c r="DP25" s="230">
        <v>899.81967010309279</v>
      </c>
      <c r="DQ25" s="230">
        <v>902.27734780249591</v>
      </c>
      <c r="DR25" s="230">
        <v>904.73502550189903</v>
      </c>
      <c r="DS25" s="230">
        <v>907.19270320130204</v>
      </c>
      <c r="DT25" s="230">
        <v>909.6503809007055</v>
      </c>
      <c r="DU25" s="230">
        <v>912.10805860010851</v>
      </c>
      <c r="DV25" s="230">
        <v>914.56573629951163</v>
      </c>
      <c r="DW25" s="230">
        <v>917.02341399891486</v>
      </c>
      <c r="DX25" s="230">
        <v>919.48109169831787</v>
      </c>
      <c r="DY25" s="230">
        <v>921.9387693977211</v>
      </c>
      <c r="DZ25" s="230">
        <v>924.39644709712422</v>
      </c>
      <c r="EA25" s="230">
        <v>926.85412479652734</v>
      </c>
      <c r="EB25" s="230">
        <v>929.31180249593058</v>
      </c>
      <c r="EC25" s="230">
        <v>931.76948019533359</v>
      </c>
      <c r="ED25" s="230">
        <v>934.22715789473682</v>
      </c>
      <c r="EE25" s="230">
        <v>936.68483559413994</v>
      </c>
      <c r="EF25" s="230">
        <v>939.14251329354295</v>
      </c>
      <c r="EG25" s="230">
        <v>941.60019099294641</v>
      </c>
      <c r="EH25" s="230">
        <v>944.05786869234942</v>
      </c>
      <c r="EI25" s="230">
        <v>946.51554639175254</v>
      </c>
      <c r="EJ25" s="230">
        <v>948.97322409115577</v>
      </c>
      <c r="EK25" s="230">
        <v>951.43090179055889</v>
      </c>
      <c r="EL25" s="230">
        <v>953.88857948996213</v>
      </c>
      <c r="EM25" s="230">
        <v>956.34625718936513</v>
      </c>
      <c r="EN25" s="230">
        <v>958.80393488876825</v>
      </c>
      <c r="EO25" s="230">
        <v>961.26161258817149</v>
      </c>
      <c r="EP25" s="230">
        <v>963.71929028757449</v>
      </c>
      <c r="EQ25" s="230">
        <v>966.17696798697773</v>
      </c>
      <c r="ER25" s="230">
        <v>968.63464568638085</v>
      </c>
      <c r="ES25" s="230">
        <v>971.09232338578397</v>
      </c>
      <c r="ET25" s="230">
        <v>973.55000108518732</v>
      </c>
      <c r="EU25" s="230">
        <v>976.00767878459044</v>
      </c>
      <c r="EV25" s="230">
        <v>978.46535648399345</v>
      </c>
      <c r="EW25" s="230">
        <v>980.92303418339657</v>
      </c>
    </row>
    <row r="26" spans="1:153" x14ac:dyDescent="0.3">
      <c r="A26" s="229">
        <v>7011446</v>
      </c>
      <c r="B26" s="15" t="s">
        <v>70</v>
      </c>
      <c r="C26" s="230">
        <v>827.96112425393392</v>
      </c>
      <c r="D26" s="230">
        <v>830.96492240911562</v>
      </c>
      <c r="E26" s="230">
        <v>833.96872056429743</v>
      </c>
      <c r="F26" s="230">
        <v>836.97251871947913</v>
      </c>
      <c r="G26" s="230">
        <v>839.97631687466105</v>
      </c>
      <c r="H26" s="230">
        <v>842.98011502984275</v>
      </c>
      <c r="I26" s="230">
        <v>845.98391318502456</v>
      </c>
      <c r="J26" s="230">
        <v>848.98771134020626</v>
      </c>
      <c r="K26" s="230">
        <v>851.99150949538807</v>
      </c>
      <c r="L26" s="230">
        <v>854.99530765056988</v>
      </c>
      <c r="M26" s="230">
        <v>857.99910580575158</v>
      </c>
      <c r="N26" s="230">
        <v>861.00290396093328</v>
      </c>
      <c r="O26" s="230">
        <v>864.00670211611521</v>
      </c>
      <c r="P26" s="230">
        <v>867.01050027129691</v>
      </c>
      <c r="Q26" s="230">
        <v>870.01429842647872</v>
      </c>
      <c r="R26" s="230">
        <v>873.01809658166042</v>
      </c>
      <c r="S26" s="230">
        <v>876.02189473684234</v>
      </c>
      <c r="T26" s="230">
        <v>879.02569289202404</v>
      </c>
      <c r="U26" s="230">
        <v>882.02949104720574</v>
      </c>
      <c r="V26" s="230">
        <v>885.03328920238755</v>
      </c>
      <c r="W26" s="230">
        <v>888.03708735756925</v>
      </c>
      <c r="X26" s="230">
        <v>891.04088551275095</v>
      </c>
      <c r="Y26" s="230">
        <v>894.04468366793287</v>
      </c>
      <c r="Z26" s="230">
        <v>897.04848182311457</v>
      </c>
      <c r="AA26" s="230">
        <v>900.05227997829638</v>
      </c>
      <c r="AB26" s="230">
        <v>903.05607813347808</v>
      </c>
      <c r="AC26" s="230">
        <v>906.05987628865989</v>
      </c>
      <c r="AD26" s="230">
        <v>909.06367444384171</v>
      </c>
      <c r="AE26" s="230">
        <v>912.0674725990234</v>
      </c>
      <c r="AF26" s="230">
        <v>915.07127075420533</v>
      </c>
      <c r="AG26" s="230">
        <v>918.07506890938703</v>
      </c>
      <c r="AH26" s="230">
        <v>921.07886706456873</v>
      </c>
      <c r="AI26" s="230">
        <v>924.08266521975054</v>
      </c>
      <c r="AJ26" s="230">
        <v>927.08646337493224</v>
      </c>
      <c r="AK26" s="230">
        <v>930.09026153011393</v>
      </c>
      <c r="AL26" s="230">
        <v>933.09405968529586</v>
      </c>
      <c r="AM26" s="230">
        <v>936.09785784047756</v>
      </c>
      <c r="AN26" s="230">
        <v>939.10165599565926</v>
      </c>
      <c r="AO26" s="230">
        <v>942.10545415084107</v>
      </c>
      <c r="AP26" s="230">
        <v>945.109252306023</v>
      </c>
      <c r="AQ26" s="230">
        <v>948.11305046120469</v>
      </c>
      <c r="AR26" s="230">
        <v>951.11684861638639</v>
      </c>
      <c r="AS26" s="230">
        <v>954.1206467715682</v>
      </c>
      <c r="AT26" s="230">
        <v>957.12444492675002</v>
      </c>
      <c r="AU26" s="230">
        <v>960.12824308193171</v>
      </c>
      <c r="AV26" s="230">
        <v>963.13204123711353</v>
      </c>
      <c r="AW26" s="230">
        <v>966.13583939229522</v>
      </c>
      <c r="AX26" s="230">
        <v>969.13963754747692</v>
      </c>
      <c r="AY26" s="230">
        <v>972.14343570265885</v>
      </c>
      <c r="AZ26" s="230">
        <v>975.14723385784066</v>
      </c>
      <c r="BA26" s="230">
        <v>978.15103201302236</v>
      </c>
      <c r="BB26" s="230">
        <v>981.15483016820406</v>
      </c>
      <c r="BC26" s="230">
        <v>984.15862832338598</v>
      </c>
      <c r="BD26" s="230">
        <v>987.16242647856768</v>
      </c>
      <c r="BE26" s="230">
        <v>990.16622463374938</v>
      </c>
      <c r="BF26" s="230">
        <v>993.17002278893119</v>
      </c>
      <c r="BG26" s="230">
        <v>996.17382094411289</v>
      </c>
      <c r="BH26" s="230">
        <v>999.17761909929459</v>
      </c>
      <c r="BI26" s="230">
        <v>1002.1814172544765</v>
      </c>
      <c r="BJ26" s="230">
        <v>1005.1852154096583</v>
      </c>
      <c r="BK26" s="230">
        <v>1008.18901356484</v>
      </c>
      <c r="BL26" s="230">
        <v>1011.1928117200218</v>
      </c>
      <c r="BM26" s="230">
        <v>1014.1966098752036</v>
      </c>
      <c r="BN26" s="230">
        <v>1017.2004080303852</v>
      </c>
      <c r="BO26" s="230">
        <v>1020.204206185567</v>
      </c>
      <c r="BP26" s="230">
        <v>1023.208004340749</v>
      </c>
      <c r="BQ26" s="230">
        <v>1026.2118024959307</v>
      </c>
      <c r="BR26" s="230">
        <v>1029.2156006511123</v>
      </c>
      <c r="BS26" s="230">
        <v>1032.2193988062943</v>
      </c>
      <c r="BT26" s="230">
        <v>1035.2231969614761</v>
      </c>
      <c r="BU26" s="230">
        <v>1038.2269951166577</v>
      </c>
      <c r="BV26" s="230">
        <v>1041.2307932718395</v>
      </c>
      <c r="BW26" s="230">
        <v>1044.2345914270213</v>
      </c>
      <c r="BX26" s="230">
        <v>1047.2383895822029</v>
      </c>
      <c r="BY26" s="230">
        <v>1050.2421877373847</v>
      </c>
      <c r="BZ26" s="230">
        <v>1053.2459858925665</v>
      </c>
      <c r="CA26" s="230">
        <v>1056.2497840477483</v>
      </c>
      <c r="CB26" s="230">
        <v>1059.2535822029301</v>
      </c>
      <c r="CC26" s="230">
        <v>1062.257380358112</v>
      </c>
      <c r="CD26" s="230">
        <v>1065.2611785132938</v>
      </c>
      <c r="CE26" s="230">
        <v>1068.2649766684754</v>
      </c>
      <c r="CF26" s="230">
        <v>1071.2687748236572</v>
      </c>
      <c r="CG26" s="230">
        <v>1074.272572978839</v>
      </c>
      <c r="CH26" s="230">
        <v>1077.2763711340206</v>
      </c>
      <c r="CI26" s="230">
        <v>1080.2801692892024</v>
      </c>
      <c r="CJ26" s="230">
        <v>1083.2839674443844</v>
      </c>
      <c r="CK26" s="230">
        <v>1086.287765599566</v>
      </c>
      <c r="CL26" s="230">
        <v>1089.2915637547478</v>
      </c>
      <c r="CM26" s="230">
        <v>1092.2953619099296</v>
      </c>
      <c r="CN26" s="230">
        <v>1095.2991600651114</v>
      </c>
      <c r="CO26" s="230">
        <v>1098.302958220293</v>
      </c>
      <c r="CP26" s="230">
        <v>1101.3067563754748</v>
      </c>
      <c r="CQ26" s="230">
        <v>1104.3105545306566</v>
      </c>
      <c r="CR26" s="230">
        <v>1107.3143526858382</v>
      </c>
      <c r="CS26" s="230">
        <v>1110.31815084102</v>
      </c>
      <c r="CT26" s="230">
        <v>1113.3219489962019</v>
      </c>
      <c r="CU26" s="230">
        <v>1116.3257471513837</v>
      </c>
      <c r="CV26" s="230">
        <v>1119.3295453065655</v>
      </c>
      <c r="CW26" s="230">
        <v>1122.3333434617473</v>
      </c>
      <c r="CX26" s="230">
        <v>1125.3371416169291</v>
      </c>
      <c r="CY26" s="230">
        <v>1128.3409397721107</v>
      </c>
      <c r="CZ26" s="230">
        <v>1131.3447379272925</v>
      </c>
      <c r="DA26" s="230">
        <v>1134.3485360824745</v>
      </c>
      <c r="DB26" s="230">
        <v>1137.3523342376559</v>
      </c>
      <c r="DC26" s="230">
        <v>1140.3561323928379</v>
      </c>
      <c r="DD26" s="230">
        <v>1143.3599305480195</v>
      </c>
      <c r="DE26" s="230">
        <v>1146.3637287032013</v>
      </c>
      <c r="DF26" s="230">
        <v>1149.3675268583831</v>
      </c>
      <c r="DG26" s="230">
        <v>1152.371325013565</v>
      </c>
      <c r="DH26" s="230">
        <v>1155.3751231687468</v>
      </c>
      <c r="DI26" s="230">
        <v>1158.3789213239284</v>
      </c>
      <c r="DJ26" s="230">
        <v>1161.3827194791102</v>
      </c>
      <c r="DK26" s="230">
        <v>1164.3865176342922</v>
      </c>
      <c r="DL26" s="230">
        <v>1167.3903157894738</v>
      </c>
      <c r="DM26" s="230">
        <v>1170.3941139446556</v>
      </c>
      <c r="DN26" s="230">
        <v>1173.3979120998372</v>
      </c>
      <c r="DO26" s="230">
        <v>1176.4017102550192</v>
      </c>
      <c r="DP26" s="230">
        <v>1179.4055084102008</v>
      </c>
      <c r="DQ26" s="230">
        <v>1182.4093065653826</v>
      </c>
      <c r="DR26" s="230">
        <v>1185.4131047205644</v>
      </c>
      <c r="DS26" s="230">
        <v>1188.416902875746</v>
      </c>
      <c r="DT26" s="230">
        <v>1191.4207010309281</v>
      </c>
      <c r="DU26" s="230">
        <v>1194.4244991861099</v>
      </c>
      <c r="DV26" s="230">
        <v>1197.4282973412915</v>
      </c>
      <c r="DW26" s="230">
        <v>1200.4320954964733</v>
      </c>
      <c r="DX26" s="230">
        <v>1203.4358936516549</v>
      </c>
      <c r="DY26" s="230">
        <v>1206.4396918068367</v>
      </c>
      <c r="DZ26" s="230">
        <v>1209.4434899620185</v>
      </c>
      <c r="EA26" s="230">
        <v>1212.4472881172003</v>
      </c>
      <c r="EB26" s="230">
        <v>1215.4510862723821</v>
      </c>
      <c r="EC26" s="230">
        <v>1218.4548844275639</v>
      </c>
      <c r="ED26" s="230">
        <v>1221.4586825827457</v>
      </c>
      <c r="EE26" s="230">
        <v>1224.4624807379275</v>
      </c>
      <c r="EF26" s="230">
        <v>1227.4662788931091</v>
      </c>
      <c r="EG26" s="230">
        <v>1230.4700770482909</v>
      </c>
      <c r="EH26" s="230">
        <v>1233.4738752034727</v>
      </c>
      <c r="EI26" s="230">
        <v>1236.4776733586543</v>
      </c>
      <c r="EJ26" s="230">
        <v>1239.4814715138361</v>
      </c>
      <c r="EK26" s="230">
        <v>1242.4852696690182</v>
      </c>
      <c r="EL26" s="230">
        <v>1245.4890678241998</v>
      </c>
      <c r="EM26" s="230">
        <v>1248.4928659793816</v>
      </c>
      <c r="EN26" s="230">
        <v>1251.4966641345634</v>
      </c>
      <c r="EO26" s="230">
        <v>1254.5004622897452</v>
      </c>
      <c r="EP26" s="230">
        <v>1257.5042604449268</v>
      </c>
      <c r="EQ26" s="230">
        <v>1260.5080586001086</v>
      </c>
      <c r="ER26" s="230">
        <v>1263.5118567552904</v>
      </c>
      <c r="ES26" s="230">
        <v>1266.515654910472</v>
      </c>
      <c r="ET26" s="230">
        <v>1269.5194530656538</v>
      </c>
      <c r="EU26" s="230">
        <v>1272.5232512208356</v>
      </c>
      <c r="EV26" s="230">
        <v>1275.5270493760174</v>
      </c>
      <c r="EW26" s="230">
        <v>1278.5308475311992</v>
      </c>
    </row>
    <row r="27" spans="1:153" x14ac:dyDescent="0.3">
      <c r="B27" s="96" t="s">
        <v>23</v>
      </c>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230"/>
      <c r="BK27" s="230"/>
      <c r="BL27" s="230"/>
      <c r="BM27" s="230"/>
      <c r="BN27" s="230"/>
      <c r="BO27" s="230"/>
      <c r="BP27" s="230"/>
      <c r="BQ27" s="230"/>
      <c r="BR27" s="230"/>
      <c r="BS27" s="230"/>
      <c r="BT27" s="230"/>
      <c r="BU27" s="230"/>
      <c r="BV27" s="230"/>
      <c r="BW27" s="230"/>
      <c r="BX27" s="230"/>
      <c r="BY27" s="230"/>
      <c r="BZ27" s="230"/>
      <c r="CA27" s="230"/>
      <c r="CB27" s="230"/>
      <c r="CC27" s="230"/>
      <c r="CD27" s="230"/>
      <c r="CE27" s="230"/>
      <c r="CF27" s="230"/>
      <c r="CG27" s="230"/>
      <c r="CH27" s="230"/>
      <c r="CI27" s="230"/>
      <c r="CJ27" s="230"/>
      <c r="CK27" s="230"/>
      <c r="CL27" s="230"/>
      <c r="CM27" s="230"/>
      <c r="CN27" s="230"/>
      <c r="CO27" s="230"/>
      <c r="CP27" s="230"/>
      <c r="CQ27" s="230"/>
      <c r="CR27" s="230"/>
      <c r="CS27" s="230"/>
      <c r="CT27" s="230"/>
      <c r="CU27" s="230"/>
      <c r="CV27" s="230"/>
      <c r="CW27" s="230"/>
      <c r="CX27" s="230"/>
      <c r="CY27" s="230"/>
      <c r="CZ27" s="230"/>
      <c r="DA27" s="230"/>
      <c r="DB27" s="230"/>
      <c r="DC27" s="230"/>
      <c r="DD27" s="230"/>
      <c r="DE27" s="230"/>
      <c r="DF27" s="230"/>
      <c r="DG27" s="230"/>
      <c r="DH27" s="230"/>
      <c r="DI27" s="230"/>
      <c r="DJ27" s="230"/>
      <c r="DK27" s="230"/>
      <c r="DL27" s="230"/>
      <c r="DM27" s="230"/>
      <c r="DN27" s="230"/>
      <c r="DO27" s="230"/>
      <c r="DP27" s="230"/>
      <c r="DQ27" s="230"/>
      <c r="DR27" s="230"/>
      <c r="DS27" s="230"/>
      <c r="DT27" s="230"/>
      <c r="DU27" s="230"/>
      <c r="DV27" s="230"/>
      <c r="DW27" s="230"/>
      <c r="DX27" s="230"/>
      <c r="DY27" s="230"/>
      <c r="DZ27" s="230"/>
      <c r="EA27" s="230"/>
      <c r="EB27" s="230"/>
      <c r="EC27" s="230"/>
      <c r="ED27" s="230"/>
      <c r="EE27" s="230"/>
      <c r="EF27" s="230"/>
      <c r="EG27" s="230"/>
      <c r="EH27" s="230"/>
      <c r="EI27" s="230"/>
      <c r="EJ27" s="230"/>
      <c r="EK27" s="230"/>
      <c r="EL27" s="230"/>
      <c r="EM27" s="230"/>
      <c r="EN27" s="230"/>
      <c r="EO27" s="230"/>
      <c r="EP27" s="230"/>
      <c r="EQ27" s="230"/>
      <c r="ER27" s="230"/>
      <c r="ES27" s="230"/>
      <c r="ET27" s="230"/>
      <c r="EU27" s="230"/>
      <c r="EV27" s="230"/>
      <c r="EW27" s="230"/>
    </row>
    <row r="28" spans="1:153" x14ac:dyDescent="0.3">
      <c r="A28" s="10">
        <v>7011218</v>
      </c>
      <c r="B28" s="16" t="s">
        <v>24</v>
      </c>
      <c r="C28" s="230">
        <v>2.8859045035268593</v>
      </c>
      <c r="D28" s="230">
        <v>2.9048952794357032</v>
      </c>
      <c r="E28" s="230">
        <v>2.9238860553445472</v>
      </c>
      <c r="F28" s="230">
        <v>2.9428768312533919</v>
      </c>
      <c r="G28" s="230">
        <v>2.9618676071622363</v>
      </c>
      <c r="H28" s="230">
        <v>2.9808583830710802</v>
      </c>
      <c r="I28" s="230">
        <v>2.999849158979925</v>
      </c>
      <c r="J28" s="230">
        <v>3.0188399348887689</v>
      </c>
      <c r="K28" s="230">
        <v>3.0378307107976128</v>
      </c>
      <c r="L28" s="230">
        <v>3.0568214867064576</v>
      </c>
      <c r="M28" s="230">
        <v>3.0758122626153019</v>
      </c>
      <c r="N28" s="230">
        <v>3.0948030385241463</v>
      </c>
      <c r="O28" s="230">
        <v>3.1137938144329902</v>
      </c>
      <c r="P28" s="230">
        <v>3.1327845903418345</v>
      </c>
      <c r="Q28" s="230">
        <v>3.1517753662506793</v>
      </c>
      <c r="R28" s="230">
        <v>3.1707661421595232</v>
      </c>
      <c r="S28" s="230">
        <v>3.1897569180683671</v>
      </c>
      <c r="T28" s="230">
        <v>3.2087476939772119</v>
      </c>
      <c r="U28" s="230">
        <v>3.2277384698860558</v>
      </c>
      <c r="V28" s="230">
        <v>3.2467292457949006</v>
      </c>
      <c r="W28" s="230">
        <v>3.2657200217037445</v>
      </c>
      <c r="X28" s="230">
        <v>3.2847107976125889</v>
      </c>
      <c r="Y28" s="230">
        <v>3.3037015735214332</v>
      </c>
      <c r="Z28" s="230">
        <v>3.3226923494302771</v>
      </c>
      <c r="AA28" s="230">
        <v>3.3416831253391215</v>
      </c>
      <c r="AB28" s="230">
        <v>3.3606739012479663</v>
      </c>
      <c r="AC28" s="230">
        <v>3.3796646771568102</v>
      </c>
      <c r="AD28" s="230">
        <v>3.3986554530656541</v>
      </c>
      <c r="AE28" s="230">
        <v>3.4176462289744989</v>
      </c>
      <c r="AF28" s="230">
        <v>3.4366370048833432</v>
      </c>
      <c r="AG28" s="230">
        <v>3.4556277807921876</v>
      </c>
      <c r="AH28" s="230">
        <v>3.4746185567010315</v>
      </c>
      <c r="AI28" s="230">
        <v>3.4936093326098758</v>
      </c>
      <c r="AJ28" s="230">
        <v>3.5126001085187202</v>
      </c>
      <c r="AK28" s="230">
        <v>3.5315908844275645</v>
      </c>
      <c r="AL28" s="230">
        <v>3.5505816603364084</v>
      </c>
      <c r="AM28" s="230">
        <v>3.5695724362452532</v>
      </c>
      <c r="AN28" s="230">
        <v>3.5885632121540971</v>
      </c>
      <c r="AO28" s="230">
        <v>3.607553988062941</v>
      </c>
      <c r="AP28" s="230">
        <v>3.6265447639717858</v>
      </c>
      <c r="AQ28" s="230">
        <v>3.6455355398806302</v>
      </c>
      <c r="AR28" s="230">
        <v>3.6645263157894745</v>
      </c>
      <c r="AS28" s="230">
        <v>3.6835170916983184</v>
      </c>
      <c r="AT28" s="230">
        <v>3.7025078676071628</v>
      </c>
      <c r="AU28" s="230">
        <v>3.7214986435160076</v>
      </c>
      <c r="AV28" s="230">
        <v>3.7404894194248515</v>
      </c>
      <c r="AW28" s="230">
        <v>3.7594801953336963</v>
      </c>
      <c r="AX28" s="230">
        <v>3.7784709712425402</v>
      </c>
      <c r="AY28" s="230">
        <v>3.7974617471513841</v>
      </c>
      <c r="AZ28" s="230">
        <v>3.8164525230602289</v>
      </c>
      <c r="BA28" s="230">
        <v>3.8354432989690732</v>
      </c>
      <c r="BB28" s="230">
        <v>3.8544340748779171</v>
      </c>
      <c r="BC28" s="230">
        <v>3.8734248507867615</v>
      </c>
      <c r="BD28" s="230">
        <v>3.8924156266956058</v>
      </c>
      <c r="BE28" s="230">
        <v>3.9114064026044506</v>
      </c>
      <c r="BF28" s="230">
        <v>3.9303971785132945</v>
      </c>
      <c r="BG28" s="230">
        <v>3.9493879544221384</v>
      </c>
      <c r="BH28" s="230">
        <v>3.9683787303309832</v>
      </c>
      <c r="BI28" s="230">
        <v>3.9873695062398271</v>
      </c>
      <c r="BJ28" s="230">
        <v>4.0063602821486715</v>
      </c>
      <c r="BK28" s="230">
        <v>4.0253510580575158</v>
      </c>
      <c r="BL28" s="230">
        <v>4.0443418339663602</v>
      </c>
      <c r="BM28" s="230">
        <v>4.0633326098752045</v>
      </c>
      <c r="BN28" s="230">
        <v>4.0823233857840489</v>
      </c>
      <c r="BO28" s="230">
        <v>4.1013141616928932</v>
      </c>
      <c r="BP28" s="230">
        <v>4.1203049376017375</v>
      </c>
      <c r="BQ28" s="230">
        <v>4.139295713510581</v>
      </c>
      <c r="BR28" s="230">
        <v>4.1582864894194262</v>
      </c>
      <c r="BS28" s="230">
        <v>4.1772772653282697</v>
      </c>
      <c r="BT28" s="230">
        <v>4.1962680412371149</v>
      </c>
      <c r="BU28" s="230">
        <v>4.2152588171459584</v>
      </c>
      <c r="BV28" s="230">
        <v>4.2342495930548028</v>
      </c>
      <c r="BW28" s="230">
        <v>4.2532403689636471</v>
      </c>
      <c r="BX28" s="230">
        <v>4.2722311448724914</v>
      </c>
      <c r="BY28" s="230">
        <v>4.2912219207813358</v>
      </c>
      <c r="BZ28" s="230">
        <v>4.3102126966901801</v>
      </c>
      <c r="CA28" s="230">
        <v>4.3292034725990245</v>
      </c>
      <c r="CB28" s="230">
        <v>4.3481942485078688</v>
      </c>
      <c r="CC28" s="230">
        <v>4.3671850244167132</v>
      </c>
      <c r="CD28" s="230">
        <v>4.3861758003255575</v>
      </c>
      <c r="CE28" s="230">
        <v>4.405166576234401</v>
      </c>
      <c r="CF28" s="230">
        <v>4.4241573521432453</v>
      </c>
      <c r="CG28" s="230">
        <v>4.4431481280520897</v>
      </c>
      <c r="CH28" s="230">
        <v>4.462138903960934</v>
      </c>
      <c r="CI28" s="230">
        <v>4.4811296798697784</v>
      </c>
      <c r="CJ28" s="230">
        <v>4.5001204557786227</v>
      </c>
      <c r="CK28" s="230">
        <v>4.5191112316874671</v>
      </c>
      <c r="CL28" s="230">
        <v>4.5381020075963114</v>
      </c>
      <c r="CM28" s="230">
        <v>4.5570927835051549</v>
      </c>
      <c r="CN28" s="230">
        <v>4.5760835594140001</v>
      </c>
      <c r="CO28" s="230">
        <v>4.5950743353228436</v>
      </c>
      <c r="CP28" s="230">
        <v>4.6140651112316888</v>
      </c>
      <c r="CQ28" s="230">
        <v>4.6330558871405332</v>
      </c>
      <c r="CR28" s="230">
        <v>4.6520466630493766</v>
      </c>
      <c r="CS28" s="230">
        <v>4.6710374389582219</v>
      </c>
      <c r="CT28" s="230">
        <v>4.6900282148670653</v>
      </c>
      <c r="CU28" s="230">
        <v>4.7090189907759106</v>
      </c>
      <c r="CV28" s="230">
        <v>4.728009766684754</v>
      </c>
      <c r="CW28" s="230">
        <v>4.7470005425935984</v>
      </c>
      <c r="CX28" s="230">
        <v>4.7659913185024427</v>
      </c>
      <c r="CY28" s="230">
        <v>4.7849820944112871</v>
      </c>
      <c r="CZ28" s="230">
        <v>4.8039728703201314</v>
      </c>
      <c r="DA28" s="230">
        <v>4.8229636462289758</v>
      </c>
      <c r="DB28" s="230">
        <v>4.8419544221378201</v>
      </c>
      <c r="DC28" s="230">
        <v>4.8609451980466645</v>
      </c>
      <c r="DD28" s="230">
        <v>4.8799359739555079</v>
      </c>
      <c r="DE28" s="230">
        <v>4.8989267498643523</v>
      </c>
      <c r="DF28" s="230">
        <v>4.9179175257731975</v>
      </c>
      <c r="DG28" s="230">
        <v>4.936908301682041</v>
      </c>
      <c r="DH28" s="230">
        <v>4.9558990775908853</v>
      </c>
      <c r="DI28" s="230">
        <v>4.9748898534997297</v>
      </c>
      <c r="DJ28" s="230">
        <v>4.993880629408574</v>
      </c>
      <c r="DK28" s="230">
        <v>5.0128714053174193</v>
      </c>
      <c r="DL28" s="230">
        <v>5.0318621812262618</v>
      </c>
      <c r="DM28" s="230">
        <v>5.0508529571351071</v>
      </c>
      <c r="DN28" s="230">
        <v>5.0698437330439505</v>
      </c>
      <c r="DO28" s="230">
        <v>5.0888345089527958</v>
      </c>
      <c r="DP28" s="230">
        <v>5.1078252848616401</v>
      </c>
      <c r="DQ28" s="230">
        <v>5.1268160607704845</v>
      </c>
      <c r="DR28" s="230">
        <v>5.1458068366793288</v>
      </c>
      <c r="DS28" s="230">
        <v>5.1647976125881723</v>
      </c>
      <c r="DT28" s="230">
        <v>5.1837883884970166</v>
      </c>
      <c r="DU28" s="230">
        <v>5.202779164405861</v>
      </c>
      <c r="DV28" s="230">
        <v>5.2217699403147053</v>
      </c>
      <c r="DW28" s="230">
        <v>5.2407607162235497</v>
      </c>
      <c r="DX28" s="230">
        <v>5.259751492132394</v>
      </c>
      <c r="DY28" s="230">
        <v>5.2787422680412384</v>
      </c>
      <c r="DZ28" s="230">
        <v>5.2977330439500827</v>
      </c>
      <c r="EA28" s="230">
        <v>5.3167238198589262</v>
      </c>
      <c r="EB28" s="230">
        <v>5.3357145957677705</v>
      </c>
      <c r="EC28" s="230">
        <v>5.3547053716766149</v>
      </c>
      <c r="ED28" s="230">
        <v>5.3736961475854592</v>
      </c>
      <c r="EE28" s="230">
        <v>5.3926869234943045</v>
      </c>
      <c r="EF28" s="230">
        <v>5.4116776994031479</v>
      </c>
      <c r="EG28" s="230">
        <v>5.4306684753119923</v>
      </c>
      <c r="EH28" s="230">
        <v>5.4496592512208366</v>
      </c>
      <c r="EI28" s="230">
        <v>5.4686500271296801</v>
      </c>
      <c r="EJ28" s="230">
        <v>5.4876408030385244</v>
      </c>
      <c r="EK28" s="230">
        <v>5.5066315789473697</v>
      </c>
      <c r="EL28" s="230">
        <v>5.525622354856214</v>
      </c>
      <c r="EM28" s="230">
        <v>5.5446131307650575</v>
      </c>
      <c r="EN28" s="230">
        <v>5.5636039066739018</v>
      </c>
      <c r="EO28" s="230">
        <v>5.5825946825827462</v>
      </c>
      <c r="EP28" s="230">
        <v>5.6015854584915914</v>
      </c>
      <c r="EQ28" s="230">
        <v>5.6205762344004357</v>
      </c>
      <c r="ER28" s="230">
        <v>5.6395670103092792</v>
      </c>
      <c r="ES28" s="230">
        <v>5.6585577862181236</v>
      </c>
      <c r="ET28" s="230">
        <v>5.6775485621269679</v>
      </c>
      <c r="EU28" s="230">
        <v>5.6965393380358114</v>
      </c>
      <c r="EV28" s="230">
        <v>5.7155301139446566</v>
      </c>
      <c r="EW28" s="230">
        <v>5.7345208898535009</v>
      </c>
    </row>
    <row r="29" spans="1:153" x14ac:dyDescent="0.3">
      <c r="A29" s="10">
        <v>7011219</v>
      </c>
      <c r="B29" s="16" t="s">
        <v>25</v>
      </c>
      <c r="C29" s="230">
        <v>3.4671242539338034</v>
      </c>
      <c r="D29" s="230">
        <v>3.4937113402061857</v>
      </c>
      <c r="E29" s="230">
        <v>3.5202984264785671</v>
      </c>
      <c r="F29" s="230">
        <v>3.5468855127509493</v>
      </c>
      <c r="G29" s="230">
        <v>3.5734725990233311</v>
      </c>
      <c r="H29" s="230">
        <v>3.6000596852957134</v>
      </c>
      <c r="I29" s="230">
        <v>3.6266467715680952</v>
      </c>
      <c r="J29" s="230">
        <v>3.6532338578404775</v>
      </c>
      <c r="K29" s="230">
        <v>3.6798209441128589</v>
      </c>
      <c r="L29" s="230">
        <v>3.7064080303852416</v>
      </c>
      <c r="M29" s="230">
        <v>3.732995116657623</v>
      </c>
      <c r="N29" s="230">
        <v>3.7595822029300052</v>
      </c>
      <c r="O29" s="230">
        <v>3.786169289202387</v>
      </c>
      <c r="P29" s="230">
        <v>3.8127563754747693</v>
      </c>
      <c r="Q29" s="230">
        <v>3.8393434617471516</v>
      </c>
      <c r="R29" s="230">
        <v>3.8659305480195334</v>
      </c>
      <c r="S29" s="230">
        <v>3.8925176342919148</v>
      </c>
      <c r="T29" s="230">
        <v>3.919104720564297</v>
      </c>
      <c r="U29" s="230">
        <v>3.9456918068366789</v>
      </c>
      <c r="V29" s="230">
        <v>3.9722788931090611</v>
      </c>
      <c r="W29" s="230">
        <v>3.9988659793814434</v>
      </c>
      <c r="X29" s="230">
        <v>4.0254530656538252</v>
      </c>
      <c r="Y29" s="230">
        <v>4.0520401519262066</v>
      </c>
      <c r="Z29" s="230">
        <v>4.0786272381985889</v>
      </c>
      <c r="AA29" s="230">
        <v>4.1052143244709711</v>
      </c>
      <c r="AB29" s="230">
        <v>4.1318014107433534</v>
      </c>
      <c r="AC29" s="230">
        <v>4.1583884970157348</v>
      </c>
      <c r="AD29" s="230">
        <v>4.184975583288117</v>
      </c>
      <c r="AE29" s="230">
        <v>4.2115626695604984</v>
      </c>
      <c r="AF29" s="230">
        <v>4.2381497558328816</v>
      </c>
      <c r="AG29" s="230">
        <v>4.2647368421052629</v>
      </c>
      <c r="AH29" s="230">
        <v>4.2913239283776452</v>
      </c>
      <c r="AI29" s="230">
        <v>4.3179110146500266</v>
      </c>
      <c r="AJ29" s="230">
        <v>4.3444981009224088</v>
      </c>
      <c r="AK29" s="230">
        <v>4.3710851871947911</v>
      </c>
      <c r="AL29" s="230">
        <v>4.3976722734671734</v>
      </c>
      <c r="AM29" s="230">
        <v>4.4242593597395548</v>
      </c>
      <c r="AN29" s="230">
        <v>4.450846446011937</v>
      </c>
      <c r="AO29" s="230">
        <v>4.4774335322843184</v>
      </c>
      <c r="AP29" s="230">
        <v>4.5040206185567007</v>
      </c>
      <c r="AQ29" s="230">
        <v>4.5306077048290829</v>
      </c>
      <c r="AR29" s="230">
        <v>4.5571947911014652</v>
      </c>
      <c r="AS29" s="230">
        <v>4.5837818773738466</v>
      </c>
      <c r="AT29" s="230">
        <v>4.6103689636462288</v>
      </c>
      <c r="AU29" s="230">
        <v>4.6369560499186111</v>
      </c>
      <c r="AV29" s="230">
        <v>4.6635431361909925</v>
      </c>
      <c r="AW29" s="230">
        <v>4.6901302224633747</v>
      </c>
      <c r="AX29" s="230">
        <v>4.716717308735757</v>
      </c>
      <c r="AY29" s="230">
        <v>4.7433043950081384</v>
      </c>
      <c r="AZ29" s="230">
        <v>4.7698914812805207</v>
      </c>
      <c r="BA29" s="230">
        <v>4.7964785675529029</v>
      </c>
      <c r="BB29" s="230">
        <v>4.8230656538252843</v>
      </c>
      <c r="BC29" s="230">
        <v>4.8496527400976666</v>
      </c>
      <c r="BD29" s="230">
        <v>4.8762398263700488</v>
      </c>
      <c r="BE29" s="230">
        <v>4.9028269126424302</v>
      </c>
      <c r="BF29" s="230">
        <v>4.9294139989148125</v>
      </c>
      <c r="BG29" s="230">
        <v>4.9560010851871947</v>
      </c>
      <c r="BH29" s="230">
        <v>4.9825881714595761</v>
      </c>
      <c r="BI29" s="230">
        <v>5.0091752577319584</v>
      </c>
      <c r="BJ29" s="230">
        <v>5.0357623440043406</v>
      </c>
      <c r="BK29" s="230">
        <v>5.062349430276722</v>
      </c>
      <c r="BL29" s="230">
        <v>5.0889365165491043</v>
      </c>
      <c r="BM29" s="230">
        <v>5.1155236028214865</v>
      </c>
      <c r="BN29" s="230">
        <v>5.1421106890938679</v>
      </c>
      <c r="BO29" s="230">
        <v>5.1686977753662511</v>
      </c>
      <c r="BP29" s="230">
        <v>5.1952848616386325</v>
      </c>
      <c r="BQ29" s="230">
        <v>5.2218719479110138</v>
      </c>
      <c r="BR29" s="230">
        <v>5.2484590341833961</v>
      </c>
      <c r="BS29" s="230">
        <v>5.2750461204557784</v>
      </c>
      <c r="BT29" s="230">
        <v>5.3016332067281606</v>
      </c>
      <c r="BU29" s="230">
        <v>5.3282202930005429</v>
      </c>
      <c r="BV29" s="230">
        <v>5.3548073792729243</v>
      </c>
      <c r="BW29" s="230">
        <v>5.3813944655453056</v>
      </c>
      <c r="BX29" s="230">
        <v>5.4079815518176879</v>
      </c>
      <c r="BY29" s="230">
        <v>5.4345686380900711</v>
      </c>
      <c r="BZ29" s="230">
        <v>5.4611557243624533</v>
      </c>
      <c r="CA29" s="230">
        <v>5.4877428106348347</v>
      </c>
      <c r="CB29" s="230">
        <v>5.514329896907217</v>
      </c>
      <c r="CC29" s="230">
        <v>5.5409169831795984</v>
      </c>
      <c r="CD29" s="230">
        <v>5.5675040694519815</v>
      </c>
      <c r="CE29" s="230">
        <v>5.5940911557243629</v>
      </c>
      <c r="CF29" s="230">
        <v>5.6206782419967443</v>
      </c>
      <c r="CG29" s="230">
        <v>5.6472653282691265</v>
      </c>
      <c r="CH29" s="230">
        <v>5.6738524145415079</v>
      </c>
      <c r="CI29" s="230">
        <v>5.7004395008138911</v>
      </c>
      <c r="CJ29" s="230">
        <v>5.7270265870862724</v>
      </c>
      <c r="CK29" s="230">
        <v>5.7536136733586547</v>
      </c>
      <c r="CL29" s="230">
        <v>5.780200759631037</v>
      </c>
      <c r="CM29" s="230">
        <v>5.8067878459034183</v>
      </c>
      <c r="CN29" s="230">
        <v>5.8333749321758006</v>
      </c>
      <c r="CO29" s="230">
        <v>5.859962018448182</v>
      </c>
      <c r="CP29" s="230">
        <v>5.8865491047205651</v>
      </c>
      <c r="CQ29" s="230">
        <v>5.9131361909929465</v>
      </c>
      <c r="CR29" s="230">
        <v>5.9397232772653279</v>
      </c>
      <c r="CS29" s="230">
        <v>5.9663103635377102</v>
      </c>
      <c r="CT29" s="230">
        <v>5.9928974498100915</v>
      </c>
      <c r="CU29" s="230">
        <v>6.0194845360824747</v>
      </c>
      <c r="CV29" s="230">
        <v>6.046071622354857</v>
      </c>
      <c r="CW29" s="230">
        <v>6.0726587086272383</v>
      </c>
      <c r="CX29" s="230">
        <v>6.0992457948996206</v>
      </c>
      <c r="CY29" s="230">
        <v>6.125832881172002</v>
      </c>
      <c r="CZ29" s="230">
        <v>6.1524199674443842</v>
      </c>
      <c r="DA29" s="230">
        <v>6.1790070537167674</v>
      </c>
      <c r="DB29" s="230">
        <v>6.2055941399891488</v>
      </c>
      <c r="DC29" s="230">
        <v>6.2321812262615301</v>
      </c>
      <c r="DD29" s="230">
        <v>6.2587683125339115</v>
      </c>
      <c r="DE29" s="230">
        <v>6.2853553988062938</v>
      </c>
      <c r="DF29" s="230">
        <v>6.3119424850786769</v>
      </c>
      <c r="DG29" s="230">
        <v>6.3385295713510583</v>
      </c>
      <c r="DH29" s="230">
        <v>6.3651166576234406</v>
      </c>
      <c r="DI29" s="230">
        <v>6.391703743895822</v>
      </c>
      <c r="DJ29" s="230">
        <v>6.4182908301682042</v>
      </c>
      <c r="DK29" s="230">
        <v>6.4448779164405865</v>
      </c>
      <c r="DL29" s="230">
        <v>6.4714650027129679</v>
      </c>
      <c r="DM29" s="230">
        <v>6.498052088985351</v>
      </c>
      <c r="DN29" s="230">
        <v>6.5246391752577324</v>
      </c>
      <c r="DO29" s="230">
        <v>6.5512262615301138</v>
      </c>
      <c r="DP29" s="230">
        <v>6.577813347802496</v>
      </c>
      <c r="DQ29" s="230">
        <v>6.6044004340748774</v>
      </c>
      <c r="DR29" s="230">
        <v>6.6309875203472606</v>
      </c>
      <c r="DS29" s="230">
        <v>6.657574606619642</v>
      </c>
      <c r="DT29" s="230">
        <v>6.6841616928920233</v>
      </c>
      <c r="DU29" s="230">
        <v>6.7107487791644056</v>
      </c>
      <c r="DV29" s="230">
        <v>6.7373358654367879</v>
      </c>
      <c r="DW29" s="230">
        <v>6.7639229517091701</v>
      </c>
      <c r="DX29" s="230">
        <v>6.7905100379815515</v>
      </c>
      <c r="DY29" s="230">
        <v>6.8170971242539347</v>
      </c>
      <c r="DZ29" s="230">
        <v>6.843684210526316</v>
      </c>
      <c r="EA29" s="230">
        <v>6.8702712967986974</v>
      </c>
      <c r="EB29" s="230">
        <v>6.8968583830710797</v>
      </c>
      <c r="EC29" s="230">
        <v>6.9234454693434611</v>
      </c>
      <c r="ED29" s="230">
        <v>6.9500325556158442</v>
      </c>
      <c r="EE29" s="230">
        <v>6.9766196418882256</v>
      </c>
      <c r="EF29" s="230">
        <v>7.003206728160607</v>
      </c>
      <c r="EG29" s="230">
        <v>7.0297938144329892</v>
      </c>
      <c r="EH29" s="230">
        <v>7.0563809007053715</v>
      </c>
      <c r="EI29" s="230">
        <v>7.0829679869777538</v>
      </c>
      <c r="EJ29" s="230">
        <v>7.1095550732501369</v>
      </c>
      <c r="EK29" s="230">
        <v>7.1361421595225183</v>
      </c>
      <c r="EL29" s="230">
        <v>7.1627292457948997</v>
      </c>
      <c r="EM29" s="230">
        <v>7.189316332067281</v>
      </c>
      <c r="EN29" s="230">
        <v>7.2159034183396633</v>
      </c>
      <c r="EO29" s="230">
        <v>7.2424905046120465</v>
      </c>
      <c r="EP29" s="230">
        <v>7.2690775908844278</v>
      </c>
      <c r="EQ29" s="230">
        <v>7.2956646771568092</v>
      </c>
      <c r="ER29" s="230">
        <v>7.3222517634291906</v>
      </c>
      <c r="ES29" s="230">
        <v>7.3488388497015737</v>
      </c>
      <c r="ET29" s="230">
        <v>7.375425935973956</v>
      </c>
      <c r="EU29" s="230">
        <v>7.4020130222463374</v>
      </c>
      <c r="EV29" s="230">
        <v>7.4286001085187205</v>
      </c>
      <c r="EW29" s="230">
        <v>7.4551871947911019</v>
      </c>
    </row>
    <row r="30" spans="1:153" x14ac:dyDescent="0.3">
      <c r="A30" s="10">
        <v>7011220</v>
      </c>
      <c r="B30" s="16" t="s">
        <v>26</v>
      </c>
      <c r="C30" s="230">
        <v>4.1673402061855667</v>
      </c>
      <c r="D30" s="230">
        <v>4.201523602821486</v>
      </c>
      <c r="E30" s="230">
        <v>4.2357069994574053</v>
      </c>
      <c r="F30" s="230">
        <v>4.2698903960933254</v>
      </c>
      <c r="G30" s="230">
        <v>4.3040737927292456</v>
      </c>
      <c r="H30" s="230">
        <v>4.3382571893651658</v>
      </c>
      <c r="I30" s="230">
        <v>4.3724405860010851</v>
      </c>
      <c r="J30" s="230">
        <v>4.4066239826370044</v>
      </c>
      <c r="K30" s="230">
        <v>4.4408073792729237</v>
      </c>
      <c r="L30" s="230">
        <v>4.4749907759088448</v>
      </c>
      <c r="M30" s="230">
        <v>4.509174172544764</v>
      </c>
      <c r="N30" s="230">
        <v>4.5433575691806842</v>
      </c>
      <c r="O30" s="230">
        <v>4.5775409658166035</v>
      </c>
      <c r="P30" s="230">
        <v>4.6117243624525228</v>
      </c>
      <c r="Q30" s="230">
        <v>4.6459077590884421</v>
      </c>
      <c r="R30" s="230">
        <v>4.6800911557243623</v>
      </c>
      <c r="S30" s="230">
        <v>4.7142745523602816</v>
      </c>
      <c r="T30" s="230">
        <v>4.7484579489962009</v>
      </c>
      <c r="U30" s="230">
        <v>4.7826413456321211</v>
      </c>
      <c r="V30" s="230">
        <v>4.8168247422680412</v>
      </c>
      <c r="W30" s="230">
        <v>4.8510081389039605</v>
      </c>
      <c r="X30" s="230">
        <v>4.8851915355398807</v>
      </c>
      <c r="Y30" s="230">
        <v>4.9193749321758</v>
      </c>
      <c r="Z30" s="230">
        <v>4.9535583288117193</v>
      </c>
      <c r="AA30" s="230">
        <v>4.9877417254476395</v>
      </c>
      <c r="AB30" s="230">
        <v>5.0219251220835588</v>
      </c>
      <c r="AC30" s="230">
        <v>5.0561085187194799</v>
      </c>
      <c r="AD30" s="230">
        <v>5.0902919153553992</v>
      </c>
      <c r="AE30" s="230">
        <v>5.1244753119913184</v>
      </c>
      <c r="AF30" s="230">
        <v>5.1586587086272377</v>
      </c>
      <c r="AG30" s="230">
        <v>5.1928421052631579</v>
      </c>
      <c r="AH30" s="230">
        <v>5.2270255018990772</v>
      </c>
      <c r="AI30" s="230">
        <v>5.2612088985349965</v>
      </c>
      <c r="AJ30" s="230">
        <v>5.2953922951709167</v>
      </c>
      <c r="AK30" s="230">
        <v>5.3295756918068369</v>
      </c>
      <c r="AL30" s="230">
        <v>5.3637590884427562</v>
      </c>
      <c r="AM30" s="230">
        <v>5.3979424850786764</v>
      </c>
      <c r="AN30" s="230">
        <v>5.4321258817145956</v>
      </c>
      <c r="AO30" s="230">
        <v>5.4663092783505149</v>
      </c>
      <c r="AP30" s="230">
        <v>5.5004926749864351</v>
      </c>
      <c r="AQ30" s="230">
        <v>5.5346760716223544</v>
      </c>
      <c r="AR30" s="230">
        <v>5.5688594682582737</v>
      </c>
      <c r="AS30" s="230">
        <v>5.603042864894193</v>
      </c>
      <c r="AT30" s="230">
        <v>5.6372262615301132</v>
      </c>
      <c r="AU30" s="230">
        <v>5.6714096581660334</v>
      </c>
      <c r="AV30" s="230">
        <v>5.7055930548019536</v>
      </c>
      <c r="AW30" s="230">
        <v>5.7397764514378729</v>
      </c>
      <c r="AX30" s="230">
        <v>5.7739598480737921</v>
      </c>
      <c r="AY30" s="230">
        <v>5.8081432447097123</v>
      </c>
      <c r="AZ30" s="230">
        <v>5.8423266413456325</v>
      </c>
      <c r="BA30" s="230">
        <v>5.8765100379815518</v>
      </c>
      <c r="BB30" s="230">
        <v>5.910693434617472</v>
      </c>
      <c r="BC30" s="230">
        <v>5.9448768312533913</v>
      </c>
      <c r="BD30" s="230">
        <v>5.9790602278893106</v>
      </c>
      <c r="BE30" s="230">
        <v>6.0132436245252308</v>
      </c>
      <c r="BF30" s="230">
        <v>6.0474270211611501</v>
      </c>
      <c r="BG30" s="230">
        <v>6.0816104177970693</v>
      </c>
      <c r="BH30" s="230">
        <v>6.1157938144329886</v>
      </c>
      <c r="BI30" s="230">
        <v>6.1499772110689088</v>
      </c>
      <c r="BJ30" s="230">
        <v>6.184160607704829</v>
      </c>
      <c r="BK30" s="230">
        <v>6.2183440043407492</v>
      </c>
      <c r="BL30" s="230">
        <v>6.2525274009766685</v>
      </c>
      <c r="BM30" s="230">
        <v>6.2867107976125878</v>
      </c>
      <c r="BN30" s="230">
        <v>6.320894194248508</v>
      </c>
      <c r="BO30" s="230">
        <v>6.3550775908844273</v>
      </c>
      <c r="BP30" s="230">
        <v>6.3892609875203465</v>
      </c>
      <c r="BQ30" s="230">
        <v>6.4234443841562676</v>
      </c>
      <c r="BR30" s="230">
        <v>6.4576277807921869</v>
      </c>
      <c r="BS30" s="230">
        <v>6.4918111774281062</v>
      </c>
      <c r="BT30" s="230">
        <v>6.5259945740640264</v>
      </c>
      <c r="BU30" s="230">
        <v>6.5601779706999457</v>
      </c>
      <c r="BV30" s="230">
        <v>6.594361367335865</v>
      </c>
      <c r="BW30" s="230">
        <v>6.6285447639717843</v>
      </c>
      <c r="BX30" s="230">
        <v>6.6627281606077045</v>
      </c>
      <c r="BY30" s="230">
        <v>6.6969115572436246</v>
      </c>
      <c r="BZ30" s="230">
        <v>6.7310949538795448</v>
      </c>
      <c r="CA30" s="230">
        <v>6.7652783505154641</v>
      </c>
      <c r="CB30" s="230">
        <v>6.7994617471513852</v>
      </c>
      <c r="CC30" s="230">
        <v>6.8336451437873036</v>
      </c>
      <c r="CD30" s="230">
        <v>6.8678285404232238</v>
      </c>
      <c r="CE30" s="230">
        <v>6.9020119370591422</v>
      </c>
      <c r="CF30" s="230">
        <v>6.9361953336950632</v>
      </c>
      <c r="CG30" s="230">
        <v>6.9703787303309825</v>
      </c>
      <c r="CH30" s="230">
        <v>7.0045621269669018</v>
      </c>
      <c r="CI30" s="230">
        <v>7.038745523602822</v>
      </c>
      <c r="CJ30" s="230">
        <v>7.0729289202387413</v>
      </c>
      <c r="CK30" s="230">
        <v>7.1071123168746606</v>
      </c>
      <c r="CL30" s="230">
        <v>7.1412957135105817</v>
      </c>
      <c r="CM30" s="230">
        <v>7.1754791101465001</v>
      </c>
      <c r="CN30" s="230">
        <v>7.2096625067824203</v>
      </c>
      <c r="CO30" s="230">
        <v>7.2438459034183387</v>
      </c>
      <c r="CP30" s="230">
        <v>7.2780293000542597</v>
      </c>
      <c r="CQ30" s="230">
        <v>7.312212696690179</v>
      </c>
      <c r="CR30" s="230">
        <v>7.3463960933260992</v>
      </c>
      <c r="CS30" s="230">
        <v>7.3805794899620185</v>
      </c>
      <c r="CT30" s="230">
        <v>7.4147628865979378</v>
      </c>
      <c r="CU30" s="230">
        <v>7.4489462832338571</v>
      </c>
      <c r="CV30" s="230">
        <v>7.4831296798697782</v>
      </c>
      <c r="CW30" s="230">
        <v>7.5173130765056975</v>
      </c>
      <c r="CX30" s="230">
        <v>7.5514964731416176</v>
      </c>
      <c r="CY30" s="230">
        <v>7.5856798697775369</v>
      </c>
      <c r="CZ30" s="230">
        <v>7.6198632664134562</v>
      </c>
      <c r="DA30" s="230">
        <v>7.6540466630493773</v>
      </c>
      <c r="DB30" s="230">
        <v>7.6882300596852957</v>
      </c>
      <c r="DC30" s="230">
        <v>7.7224134563212159</v>
      </c>
      <c r="DD30" s="230">
        <v>7.7565968529571343</v>
      </c>
      <c r="DE30" s="230">
        <v>7.7907802495930554</v>
      </c>
      <c r="DF30" s="230">
        <v>7.8249636462289747</v>
      </c>
      <c r="DG30" s="230">
        <v>7.859147042864894</v>
      </c>
      <c r="DH30" s="230">
        <v>7.8933304395008141</v>
      </c>
      <c r="DI30" s="230">
        <v>7.9275138361367334</v>
      </c>
      <c r="DJ30" s="230">
        <v>7.9616972327726527</v>
      </c>
      <c r="DK30" s="230">
        <v>7.9958806294085738</v>
      </c>
      <c r="DL30" s="230">
        <v>8.0300640260444922</v>
      </c>
      <c r="DM30" s="230">
        <v>8.0642474226804133</v>
      </c>
      <c r="DN30" s="230">
        <v>8.0984308193163308</v>
      </c>
      <c r="DO30" s="230">
        <v>8.1326142159522519</v>
      </c>
      <c r="DP30" s="230">
        <v>8.1667976125881729</v>
      </c>
      <c r="DQ30" s="230">
        <v>8.2009810092240905</v>
      </c>
      <c r="DR30" s="230">
        <v>8.2351644058600115</v>
      </c>
      <c r="DS30" s="230">
        <v>8.2693478024959308</v>
      </c>
      <c r="DT30" s="230">
        <v>8.3035311991318501</v>
      </c>
      <c r="DU30" s="230">
        <v>8.3377145957677712</v>
      </c>
      <c r="DV30" s="230">
        <v>8.3718979924036905</v>
      </c>
      <c r="DW30" s="230">
        <v>8.4060813890396098</v>
      </c>
      <c r="DX30" s="230">
        <v>8.4402647856755291</v>
      </c>
      <c r="DY30" s="230">
        <v>8.4744481823114484</v>
      </c>
      <c r="DZ30" s="230">
        <v>8.5086315789473694</v>
      </c>
      <c r="EA30" s="230">
        <v>8.542814975583287</v>
      </c>
      <c r="EB30" s="230">
        <v>8.576998372219208</v>
      </c>
      <c r="EC30" s="230">
        <v>8.6111817688551273</v>
      </c>
      <c r="ED30" s="230">
        <v>8.6453651654910484</v>
      </c>
      <c r="EE30" s="230">
        <v>8.6795485621269677</v>
      </c>
      <c r="EF30" s="230">
        <v>8.713731958762887</v>
      </c>
      <c r="EG30" s="230">
        <v>8.7479153553988063</v>
      </c>
      <c r="EH30" s="230">
        <v>8.7820987520347256</v>
      </c>
      <c r="EI30" s="230">
        <v>8.8162821486706466</v>
      </c>
      <c r="EJ30" s="230">
        <v>8.8504655453065659</v>
      </c>
      <c r="EK30" s="230">
        <v>8.8846489419424852</v>
      </c>
      <c r="EL30" s="230">
        <v>8.9188323385784045</v>
      </c>
      <c r="EM30" s="230">
        <v>8.9530157352143256</v>
      </c>
      <c r="EN30" s="230">
        <v>8.9871991318502449</v>
      </c>
      <c r="EO30" s="230">
        <v>9.0213825284861642</v>
      </c>
      <c r="EP30" s="230">
        <v>9.0555659251220835</v>
      </c>
      <c r="EQ30" s="230">
        <v>9.0897493217580045</v>
      </c>
      <c r="ER30" s="230">
        <v>9.1239327183939221</v>
      </c>
      <c r="ES30" s="230">
        <v>9.1581161150298431</v>
      </c>
      <c r="ET30" s="230">
        <v>9.1922995116657624</v>
      </c>
      <c r="EU30" s="230">
        <v>9.2264829083016817</v>
      </c>
      <c r="EV30" s="230">
        <v>9.260666304937601</v>
      </c>
      <c r="EW30" s="230">
        <v>9.2948497015735221</v>
      </c>
    </row>
    <row r="31" spans="1:153" x14ac:dyDescent="0.3">
      <c r="A31" s="10">
        <v>7011222</v>
      </c>
      <c r="B31" s="16" t="s">
        <v>27</v>
      </c>
      <c r="C31" s="230">
        <v>5.0358719479110148</v>
      </c>
      <c r="D31" s="230">
        <v>5.0776516549104729</v>
      </c>
      <c r="E31" s="230">
        <v>5.1194313619099301</v>
      </c>
      <c r="F31" s="230">
        <v>5.1612110689093864</v>
      </c>
      <c r="G31" s="230">
        <v>5.2029907759088454</v>
      </c>
      <c r="H31" s="230">
        <v>5.2447704829083017</v>
      </c>
      <c r="I31" s="230">
        <v>5.2865501899077598</v>
      </c>
      <c r="J31" s="230">
        <v>5.328329896907217</v>
      </c>
      <c r="K31" s="230">
        <v>5.3701096039066734</v>
      </c>
      <c r="L31" s="230">
        <v>5.4118893109061323</v>
      </c>
      <c r="M31" s="230">
        <v>5.4536690179055887</v>
      </c>
      <c r="N31" s="230">
        <v>5.4954487249050468</v>
      </c>
      <c r="O31" s="230">
        <v>5.537228431904504</v>
      </c>
      <c r="P31" s="230">
        <v>5.5790081389039603</v>
      </c>
      <c r="Q31" s="230">
        <v>5.6207878459034193</v>
      </c>
      <c r="R31" s="230">
        <v>5.6625675529028756</v>
      </c>
      <c r="S31" s="230">
        <v>5.7043472599023337</v>
      </c>
      <c r="T31" s="230">
        <v>5.7461269669017909</v>
      </c>
      <c r="U31" s="230">
        <v>5.787906673901249</v>
      </c>
      <c r="V31" s="230">
        <v>5.8296863809007062</v>
      </c>
      <c r="W31" s="230">
        <v>5.8714660879001643</v>
      </c>
      <c r="X31" s="230">
        <v>5.9132457948996207</v>
      </c>
      <c r="Y31" s="230">
        <v>5.9550255018990779</v>
      </c>
      <c r="Z31" s="230">
        <v>5.996805208898536</v>
      </c>
      <c r="AA31" s="230">
        <v>6.0385849158979932</v>
      </c>
      <c r="AB31" s="230">
        <v>6.0803646228974513</v>
      </c>
      <c r="AC31" s="230">
        <v>6.1221443298969076</v>
      </c>
      <c r="AD31" s="230">
        <v>6.1639240368963648</v>
      </c>
      <c r="AE31" s="230">
        <v>6.2057037438958229</v>
      </c>
      <c r="AF31" s="230">
        <v>6.2474834508952801</v>
      </c>
      <c r="AG31" s="230">
        <v>6.2892631578947373</v>
      </c>
      <c r="AH31" s="230">
        <v>6.3310428648941945</v>
      </c>
      <c r="AI31" s="230">
        <v>6.3728225718936518</v>
      </c>
      <c r="AJ31" s="230">
        <v>6.4146022788931099</v>
      </c>
      <c r="AK31" s="230">
        <v>6.4563819858925671</v>
      </c>
      <c r="AL31" s="230">
        <v>6.4981616928920243</v>
      </c>
      <c r="AM31" s="230">
        <v>6.5399413998914815</v>
      </c>
      <c r="AN31" s="230">
        <v>6.5817211068909387</v>
      </c>
      <c r="AO31" s="230">
        <v>6.6235008138903968</v>
      </c>
      <c r="AP31" s="230">
        <v>6.665280520889854</v>
      </c>
      <c r="AQ31" s="230">
        <v>6.7070602278893112</v>
      </c>
      <c r="AR31" s="230">
        <v>6.7488399348887693</v>
      </c>
      <c r="AS31" s="230">
        <v>6.7906196418882256</v>
      </c>
      <c r="AT31" s="230">
        <v>6.8323993488876837</v>
      </c>
      <c r="AU31" s="230">
        <v>6.874179055887141</v>
      </c>
      <c r="AV31" s="230">
        <v>6.9159587628865982</v>
      </c>
      <c r="AW31" s="230">
        <v>6.9577384698860554</v>
      </c>
      <c r="AX31" s="230">
        <v>6.9995181768855126</v>
      </c>
      <c r="AY31" s="230">
        <v>7.0412978838849698</v>
      </c>
      <c r="AZ31" s="230">
        <v>7.0830775908844279</v>
      </c>
      <c r="BA31" s="230">
        <v>7.1248572978838851</v>
      </c>
      <c r="BB31" s="230">
        <v>7.1666370048833432</v>
      </c>
      <c r="BC31" s="230">
        <v>7.2084167118827995</v>
      </c>
      <c r="BD31" s="230">
        <v>7.2501964188822567</v>
      </c>
      <c r="BE31" s="230">
        <v>7.2919761258817148</v>
      </c>
      <c r="BF31" s="230">
        <v>7.3337558328811721</v>
      </c>
      <c r="BG31" s="230">
        <v>7.3755355398806302</v>
      </c>
      <c r="BH31" s="230">
        <v>7.4173152468800865</v>
      </c>
      <c r="BI31" s="230">
        <v>7.4590949538795437</v>
      </c>
      <c r="BJ31" s="230">
        <v>7.5008746608790018</v>
      </c>
      <c r="BK31" s="230">
        <v>7.542654367878459</v>
      </c>
      <c r="BL31" s="230">
        <v>7.5844340748779171</v>
      </c>
      <c r="BM31" s="230">
        <v>7.6262137818773734</v>
      </c>
      <c r="BN31" s="230">
        <v>7.6679934888768306</v>
      </c>
      <c r="BO31" s="230">
        <v>7.7097731958762887</v>
      </c>
      <c r="BP31" s="230">
        <v>7.7515529028757459</v>
      </c>
      <c r="BQ31" s="230">
        <v>7.793332609875204</v>
      </c>
      <c r="BR31" s="230">
        <v>7.8351123168746613</v>
      </c>
      <c r="BS31" s="230">
        <v>7.8768920238741176</v>
      </c>
      <c r="BT31" s="230">
        <v>7.9186717308735766</v>
      </c>
      <c r="BU31" s="230">
        <v>7.9604514378730329</v>
      </c>
      <c r="BV31" s="230">
        <v>8.002231144872491</v>
      </c>
      <c r="BW31" s="230">
        <v>8.0440108518719491</v>
      </c>
      <c r="BX31" s="230">
        <v>8.0857905588714054</v>
      </c>
      <c r="BY31" s="230">
        <v>8.1275702658708635</v>
      </c>
      <c r="BZ31" s="230">
        <v>8.1693499728703198</v>
      </c>
      <c r="CA31" s="230">
        <v>8.2111296798697779</v>
      </c>
      <c r="CB31" s="230">
        <v>8.252909386869236</v>
      </c>
      <c r="CC31" s="230">
        <v>8.2946890938686924</v>
      </c>
      <c r="CD31" s="230">
        <v>8.3364688008681505</v>
      </c>
      <c r="CE31" s="230">
        <v>8.3782485078676068</v>
      </c>
      <c r="CF31" s="230">
        <v>8.4200282148670649</v>
      </c>
      <c r="CG31" s="230">
        <v>8.461807921866523</v>
      </c>
      <c r="CH31" s="230">
        <v>8.5035876288659793</v>
      </c>
      <c r="CI31" s="230">
        <v>8.5453673358654374</v>
      </c>
      <c r="CJ31" s="230">
        <v>8.5871470428648937</v>
      </c>
      <c r="CK31" s="230">
        <v>8.6289267498643518</v>
      </c>
      <c r="CL31" s="230">
        <v>8.6707064568638099</v>
      </c>
      <c r="CM31" s="230">
        <v>8.7124861638632662</v>
      </c>
      <c r="CN31" s="230">
        <v>8.7542658708627243</v>
      </c>
      <c r="CO31" s="230">
        <v>8.7960455778621807</v>
      </c>
      <c r="CP31" s="230">
        <v>8.8378252848616388</v>
      </c>
      <c r="CQ31" s="230">
        <v>8.8796049918610969</v>
      </c>
      <c r="CR31" s="230">
        <v>8.9213846988605532</v>
      </c>
      <c r="CS31" s="230">
        <v>8.9631644058600113</v>
      </c>
      <c r="CT31" s="230">
        <v>9.0049441128594676</v>
      </c>
      <c r="CU31" s="230">
        <v>9.0467238198589257</v>
      </c>
      <c r="CV31" s="230">
        <v>9.0885035268583838</v>
      </c>
      <c r="CW31" s="230">
        <v>9.1302832338578401</v>
      </c>
      <c r="CX31" s="230">
        <v>9.1720629408572982</v>
      </c>
      <c r="CY31" s="230">
        <v>9.2138426478567546</v>
      </c>
      <c r="CZ31" s="230">
        <v>9.2556223548562127</v>
      </c>
      <c r="DA31" s="230">
        <v>9.2974020618556708</v>
      </c>
      <c r="DB31" s="230">
        <v>9.3391817688551271</v>
      </c>
      <c r="DC31" s="230">
        <v>9.3809614758545852</v>
      </c>
      <c r="DD31" s="230">
        <v>9.4227411828540415</v>
      </c>
      <c r="DE31" s="230">
        <v>9.4645208898535014</v>
      </c>
      <c r="DF31" s="230">
        <v>9.5063005968529577</v>
      </c>
      <c r="DG31" s="230">
        <v>9.548080303852414</v>
      </c>
      <c r="DH31" s="230">
        <v>9.5898600108518721</v>
      </c>
      <c r="DI31" s="230">
        <v>9.6316397178513284</v>
      </c>
      <c r="DJ31" s="230">
        <v>9.6734194248507865</v>
      </c>
      <c r="DK31" s="230">
        <v>9.7151991318502446</v>
      </c>
      <c r="DL31" s="230">
        <v>9.756978838849701</v>
      </c>
      <c r="DM31" s="230">
        <v>9.7987585458491591</v>
      </c>
      <c r="DN31" s="230">
        <v>9.8405382528486154</v>
      </c>
      <c r="DO31" s="230">
        <v>9.8823179598480735</v>
      </c>
      <c r="DP31" s="230">
        <v>9.9240976668475316</v>
      </c>
      <c r="DQ31" s="230">
        <v>9.9658773738469879</v>
      </c>
      <c r="DR31" s="230">
        <v>10.007657080846446</v>
      </c>
      <c r="DS31" s="230">
        <v>10.049436787845904</v>
      </c>
      <c r="DT31" s="230">
        <v>10.09121649484536</v>
      </c>
      <c r="DU31" s="230">
        <v>10.132996201844819</v>
      </c>
      <c r="DV31" s="230">
        <v>10.174775908844275</v>
      </c>
      <c r="DW31" s="230">
        <v>10.216555615843735</v>
      </c>
      <c r="DX31" s="230">
        <v>10.258335322843191</v>
      </c>
      <c r="DY31" s="230">
        <v>10.300115029842647</v>
      </c>
      <c r="DZ31" s="230">
        <v>10.341894736842105</v>
      </c>
      <c r="EA31" s="230">
        <v>10.383674443841562</v>
      </c>
      <c r="EB31" s="230">
        <v>10.425454150841022</v>
      </c>
      <c r="EC31" s="230">
        <v>10.467233857840478</v>
      </c>
      <c r="ED31" s="230">
        <v>10.509013564839934</v>
      </c>
      <c r="EE31" s="230">
        <v>10.550793271839392</v>
      </c>
      <c r="EF31" s="230">
        <v>10.592572978838849</v>
      </c>
      <c r="EG31" s="230">
        <v>10.634352685838309</v>
      </c>
      <c r="EH31" s="230">
        <v>10.676132392837765</v>
      </c>
      <c r="EI31" s="230">
        <v>10.717912099837221</v>
      </c>
      <c r="EJ31" s="230">
        <v>10.759691806836679</v>
      </c>
      <c r="EK31" s="230">
        <v>10.801471513836137</v>
      </c>
      <c r="EL31" s="230">
        <v>10.843251220835596</v>
      </c>
      <c r="EM31" s="230">
        <v>10.885030927835052</v>
      </c>
      <c r="EN31" s="230">
        <v>10.92681063483451</v>
      </c>
      <c r="EO31" s="230">
        <v>10.96859034183397</v>
      </c>
      <c r="EP31" s="230">
        <v>11.010370048833426</v>
      </c>
      <c r="EQ31" s="230">
        <v>11.052149755832883</v>
      </c>
      <c r="ER31" s="230">
        <v>11.093929462832339</v>
      </c>
      <c r="ES31" s="230">
        <v>11.135709169831797</v>
      </c>
      <c r="ET31" s="230">
        <v>11.177488876831257</v>
      </c>
      <c r="EU31" s="230">
        <v>11.219268583830713</v>
      </c>
      <c r="EV31" s="230">
        <v>11.261048290830169</v>
      </c>
      <c r="EW31" s="230">
        <v>11.302827997829626</v>
      </c>
    </row>
    <row r="32" spans="1:153" x14ac:dyDescent="0.3">
      <c r="A32" s="10">
        <v>7011227</v>
      </c>
      <c r="B32" s="15" t="s">
        <v>28</v>
      </c>
      <c r="C32" s="230">
        <v>6.4137916440586018</v>
      </c>
      <c r="D32" s="230">
        <v>6.4668301682040159</v>
      </c>
      <c r="E32" s="230">
        <v>6.5198686923494318</v>
      </c>
      <c r="F32" s="230">
        <v>6.5729072164948459</v>
      </c>
      <c r="G32" s="230">
        <v>6.6259457406402618</v>
      </c>
      <c r="H32" s="230">
        <v>6.6789842647856776</v>
      </c>
      <c r="I32" s="230">
        <v>6.7320227889310917</v>
      </c>
      <c r="J32" s="230">
        <v>6.7850613130765076</v>
      </c>
      <c r="K32" s="230">
        <v>6.8380998372219217</v>
      </c>
      <c r="L32" s="230">
        <v>6.8911383613673376</v>
      </c>
      <c r="M32" s="230">
        <v>6.9441768855127526</v>
      </c>
      <c r="N32" s="230">
        <v>6.9972154096581676</v>
      </c>
      <c r="O32" s="230">
        <v>7.0502539338035826</v>
      </c>
      <c r="P32" s="230">
        <v>7.1032924579489967</v>
      </c>
      <c r="Q32" s="230">
        <v>7.1563309820944125</v>
      </c>
      <c r="R32" s="230">
        <v>7.2093695062398284</v>
      </c>
      <c r="S32" s="230">
        <v>7.2624080303852425</v>
      </c>
      <c r="T32" s="230">
        <v>7.3154465545306584</v>
      </c>
      <c r="U32" s="230">
        <v>7.3684850786760725</v>
      </c>
      <c r="V32" s="230">
        <v>7.4215236028214884</v>
      </c>
      <c r="W32" s="230">
        <v>7.4745621269669034</v>
      </c>
      <c r="X32" s="230">
        <v>7.5276006511123184</v>
      </c>
      <c r="Y32" s="230">
        <v>7.5806391752577325</v>
      </c>
      <c r="Z32" s="230">
        <v>7.6336776994031483</v>
      </c>
      <c r="AA32" s="230">
        <v>7.6867162235485633</v>
      </c>
      <c r="AB32" s="230">
        <v>7.7397547476939792</v>
      </c>
      <c r="AC32" s="230">
        <v>7.7927932718393933</v>
      </c>
      <c r="AD32" s="230">
        <v>7.8458317959848074</v>
      </c>
      <c r="AE32" s="230">
        <v>7.8988703201302233</v>
      </c>
      <c r="AF32" s="230">
        <v>7.9519088442756392</v>
      </c>
      <c r="AG32" s="230">
        <v>8.004947368421055</v>
      </c>
      <c r="AH32" s="230">
        <v>8.0579858925664691</v>
      </c>
      <c r="AI32" s="230">
        <v>8.1110244167118832</v>
      </c>
      <c r="AJ32" s="230">
        <v>8.1640629408572991</v>
      </c>
      <c r="AK32" s="230">
        <v>8.217101465002715</v>
      </c>
      <c r="AL32" s="230">
        <v>8.2701399891481309</v>
      </c>
      <c r="AM32" s="230">
        <v>8.323178513293545</v>
      </c>
      <c r="AN32" s="230">
        <v>8.3762170374389591</v>
      </c>
      <c r="AO32" s="230">
        <v>8.4292555615843749</v>
      </c>
      <c r="AP32" s="230">
        <v>8.482294085729789</v>
      </c>
      <c r="AQ32" s="230">
        <v>8.5353326098752049</v>
      </c>
      <c r="AR32" s="230">
        <v>8.588371134020619</v>
      </c>
      <c r="AS32" s="230">
        <v>8.6414096581660349</v>
      </c>
      <c r="AT32" s="230">
        <v>8.694448182311449</v>
      </c>
      <c r="AU32" s="230">
        <v>8.7474867064568649</v>
      </c>
      <c r="AV32" s="230">
        <v>8.8005252306022808</v>
      </c>
      <c r="AW32" s="230">
        <v>8.8535637547476949</v>
      </c>
      <c r="AX32" s="230">
        <v>8.906602278893109</v>
      </c>
      <c r="AY32" s="230">
        <v>8.9596408030385248</v>
      </c>
      <c r="AZ32" s="230">
        <v>9.0126793271839407</v>
      </c>
      <c r="BA32" s="230">
        <v>9.0657178513293566</v>
      </c>
      <c r="BB32" s="230">
        <v>9.1187563754747707</v>
      </c>
      <c r="BC32" s="230">
        <v>9.1717948996201848</v>
      </c>
      <c r="BD32" s="230">
        <v>9.2248334237656007</v>
      </c>
      <c r="BE32" s="230">
        <v>9.2778719479110165</v>
      </c>
      <c r="BF32" s="230">
        <v>9.3309104720564324</v>
      </c>
      <c r="BG32" s="230">
        <v>9.3839489962018465</v>
      </c>
      <c r="BH32" s="230">
        <v>9.4369875203472606</v>
      </c>
      <c r="BI32" s="230">
        <v>9.4900260444926765</v>
      </c>
      <c r="BJ32" s="230">
        <v>9.5430645686380924</v>
      </c>
      <c r="BK32" s="230">
        <v>9.5961030927835065</v>
      </c>
      <c r="BL32" s="230">
        <v>9.6491416169289224</v>
      </c>
      <c r="BM32" s="230">
        <v>9.7021801410743365</v>
      </c>
      <c r="BN32" s="230">
        <v>9.7552186652197523</v>
      </c>
      <c r="BO32" s="230">
        <v>9.8082571893651664</v>
      </c>
      <c r="BP32" s="230">
        <v>9.8612957135105823</v>
      </c>
      <c r="BQ32" s="230">
        <v>9.9143342376559964</v>
      </c>
      <c r="BR32" s="230">
        <v>9.9673727618014105</v>
      </c>
      <c r="BS32" s="230">
        <v>10.020411285946826</v>
      </c>
      <c r="BT32" s="230">
        <v>10.073449810092242</v>
      </c>
      <c r="BU32" s="230">
        <v>10.126488334237658</v>
      </c>
      <c r="BV32" s="230">
        <v>10.179526858383072</v>
      </c>
      <c r="BW32" s="230">
        <v>10.232565382528486</v>
      </c>
      <c r="BX32" s="230">
        <v>10.285603906673902</v>
      </c>
      <c r="BY32" s="230">
        <v>10.338642430819318</v>
      </c>
      <c r="BZ32" s="230">
        <v>10.391680954964734</v>
      </c>
      <c r="CA32" s="230">
        <v>10.444719479110148</v>
      </c>
      <c r="CB32" s="230">
        <v>10.497758003255564</v>
      </c>
      <c r="CC32" s="230">
        <v>10.550796527400978</v>
      </c>
      <c r="CD32" s="230">
        <v>10.603835051546394</v>
      </c>
      <c r="CE32" s="230">
        <v>10.656873575691808</v>
      </c>
      <c r="CF32" s="230">
        <v>10.709912099837224</v>
      </c>
      <c r="CG32" s="230">
        <v>10.762950623982638</v>
      </c>
      <c r="CH32" s="230">
        <v>10.815989148128054</v>
      </c>
      <c r="CI32" s="230">
        <v>10.86902767227347</v>
      </c>
      <c r="CJ32" s="230">
        <v>10.922066196418884</v>
      </c>
      <c r="CK32" s="230">
        <v>10.975104720564298</v>
      </c>
      <c r="CL32" s="230">
        <v>11.028143244709716</v>
      </c>
      <c r="CM32" s="230">
        <v>11.08118176885513</v>
      </c>
      <c r="CN32" s="230">
        <v>11.134220293000544</v>
      </c>
      <c r="CO32" s="230">
        <v>11.187258817145958</v>
      </c>
      <c r="CP32" s="230">
        <v>11.240297341291376</v>
      </c>
      <c r="CQ32" s="230">
        <v>11.29333586543679</v>
      </c>
      <c r="CR32" s="230">
        <v>11.346374389582204</v>
      </c>
      <c r="CS32" s="230">
        <v>11.399412913727621</v>
      </c>
      <c r="CT32" s="230">
        <v>11.452451437873036</v>
      </c>
      <c r="CU32" s="230">
        <v>11.50548996201845</v>
      </c>
      <c r="CV32" s="230">
        <v>11.558528486163867</v>
      </c>
      <c r="CW32" s="230">
        <v>11.611567010309281</v>
      </c>
      <c r="CX32" s="230">
        <v>11.664605534454696</v>
      </c>
      <c r="CY32" s="230">
        <v>11.71764405860011</v>
      </c>
      <c r="CZ32" s="230">
        <v>11.770682582745525</v>
      </c>
      <c r="DA32" s="230">
        <v>11.823721106890941</v>
      </c>
      <c r="DB32" s="230">
        <v>11.876759631036355</v>
      </c>
      <c r="DC32" s="230">
        <v>11.929798155181771</v>
      </c>
      <c r="DD32" s="230">
        <v>11.982836679327185</v>
      </c>
      <c r="DE32" s="230">
        <v>12.035875203472601</v>
      </c>
      <c r="DF32" s="230">
        <v>12.088913727618017</v>
      </c>
      <c r="DG32" s="230">
        <v>12.141952251763431</v>
      </c>
      <c r="DH32" s="230">
        <v>12.194990775908845</v>
      </c>
      <c r="DI32" s="230">
        <v>12.248029300054261</v>
      </c>
      <c r="DJ32" s="230">
        <v>12.301067824199677</v>
      </c>
      <c r="DK32" s="230">
        <v>12.354106348345091</v>
      </c>
      <c r="DL32" s="230">
        <v>12.407144872490505</v>
      </c>
      <c r="DM32" s="230">
        <v>12.460183396635923</v>
      </c>
      <c r="DN32" s="230">
        <v>12.513221920781337</v>
      </c>
      <c r="DO32" s="230">
        <v>12.566260444926751</v>
      </c>
      <c r="DP32" s="230">
        <v>12.619298969072169</v>
      </c>
      <c r="DQ32" s="230">
        <v>12.672337493217583</v>
      </c>
      <c r="DR32" s="230">
        <v>12.725376017362997</v>
      </c>
      <c r="DS32" s="230">
        <v>12.778414541508411</v>
      </c>
      <c r="DT32" s="230">
        <v>12.831453065653825</v>
      </c>
      <c r="DU32" s="230">
        <v>12.884491589799243</v>
      </c>
      <c r="DV32" s="230">
        <v>12.937530113944657</v>
      </c>
      <c r="DW32" s="230">
        <v>12.990568638090073</v>
      </c>
      <c r="DX32" s="230">
        <v>13.043607162235485</v>
      </c>
      <c r="DY32" s="230">
        <v>13.096645686380903</v>
      </c>
      <c r="DZ32" s="230">
        <v>13.149684210526319</v>
      </c>
      <c r="EA32" s="230">
        <v>13.202722734671731</v>
      </c>
      <c r="EB32" s="230">
        <v>13.255761258817147</v>
      </c>
      <c r="EC32" s="230">
        <v>13.308799782962563</v>
      </c>
      <c r="ED32" s="230">
        <v>13.361838307107979</v>
      </c>
      <c r="EE32" s="230">
        <v>13.414876831253393</v>
      </c>
      <c r="EF32" s="230">
        <v>13.467915355398807</v>
      </c>
      <c r="EG32" s="230">
        <v>13.520953879544225</v>
      </c>
      <c r="EH32" s="230">
        <v>13.573992403689637</v>
      </c>
      <c r="EI32" s="230">
        <v>13.627030927835053</v>
      </c>
      <c r="EJ32" s="230">
        <v>13.68006945198047</v>
      </c>
      <c r="EK32" s="230">
        <v>13.733107976125883</v>
      </c>
      <c r="EL32" s="230">
        <v>13.786146500271299</v>
      </c>
      <c r="EM32" s="230">
        <v>13.839185024416713</v>
      </c>
      <c r="EN32" s="230">
        <v>13.892223548562127</v>
      </c>
      <c r="EO32" s="230">
        <v>13.945262072707544</v>
      </c>
      <c r="EP32" s="230">
        <v>13.998300596852959</v>
      </c>
      <c r="EQ32" s="230">
        <v>14.051339120998374</v>
      </c>
      <c r="ER32" s="230">
        <v>14.104377645143787</v>
      </c>
      <c r="ES32" s="230">
        <v>14.157416169289204</v>
      </c>
      <c r="ET32" s="230">
        <v>14.21045469343462</v>
      </c>
      <c r="EU32" s="230">
        <v>14.263493217580033</v>
      </c>
      <c r="EV32" s="230">
        <v>14.31653174172545</v>
      </c>
      <c r="EW32" s="230">
        <v>14.369570265870864</v>
      </c>
    </row>
    <row r="33" spans="1:153" x14ac:dyDescent="0.3">
      <c r="A33" s="10">
        <v>7011231</v>
      </c>
      <c r="B33" s="16" t="s">
        <v>29</v>
      </c>
      <c r="C33" s="230">
        <v>7.638905046120458</v>
      </c>
      <c r="D33" s="230">
        <v>7.7033380358111794</v>
      </c>
      <c r="E33" s="230">
        <v>7.7677710255019008</v>
      </c>
      <c r="F33" s="230">
        <v>7.8322040151926222</v>
      </c>
      <c r="G33" s="230">
        <v>7.8966370048833445</v>
      </c>
      <c r="H33" s="230">
        <v>7.9610699945740659</v>
      </c>
      <c r="I33" s="230">
        <v>8.0255029842647865</v>
      </c>
      <c r="J33" s="230">
        <v>8.0899359739555088</v>
      </c>
      <c r="K33" s="230">
        <v>8.1543689636462293</v>
      </c>
      <c r="L33" s="230">
        <v>8.2188019533369534</v>
      </c>
      <c r="M33" s="230">
        <v>8.2832349430276739</v>
      </c>
      <c r="N33" s="230">
        <v>8.3476679327183962</v>
      </c>
      <c r="O33" s="230">
        <v>8.4121009224091168</v>
      </c>
      <c r="P33" s="230">
        <v>8.4765339120998373</v>
      </c>
      <c r="Q33" s="230">
        <v>8.5409669017905614</v>
      </c>
      <c r="R33" s="230">
        <v>8.6053998914812819</v>
      </c>
      <c r="S33" s="230">
        <v>8.6698328811720042</v>
      </c>
      <c r="T33" s="230">
        <v>8.7342658708627248</v>
      </c>
      <c r="U33" s="230">
        <v>8.7986988605534471</v>
      </c>
      <c r="V33" s="230">
        <v>8.8631318502441694</v>
      </c>
      <c r="W33" s="230">
        <v>8.9275648399348899</v>
      </c>
      <c r="X33" s="230">
        <v>8.9919978296256122</v>
      </c>
      <c r="Y33" s="230">
        <v>9.0564308193163328</v>
      </c>
      <c r="Z33" s="230">
        <v>9.1208638090070551</v>
      </c>
      <c r="AA33" s="230">
        <v>9.1852967986977774</v>
      </c>
      <c r="AB33" s="230">
        <v>9.2497297883884997</v>
      </c>
      <c r="AC33" s="230">
        <v>9.3141627780792202</v>
      </c>
      <c r="AD33" s="230">
        <v>9.3785957677699425</v>
      </c>
      <c r="AE33" s="230">
        <v>9.4430287574606631</v>
      </c>
      <c r="AF33" s="230">
        <v>9.5074617471513854</v>
      </c>
      <c r="AG33" s="230">
        <v>9.5718947368421077</v>
      </c>
      <c r="AH33" s="230">
        <v>9.6363277265328282</v>
      </c>
      <c r="AI33" s="230">
        <v>9.7007607162235505</v>
      </c>
      <c r="AJ33" s="230">
        <v>9.765193705914271</v>
      </c>
      <c r="AK33" s="230">
        <v>9.8296266956049951</v>
      </c>
      <c r="AL33" s="230">
        <v>9.8940596852957157</v>
      </c>
      <c r="AM33" s="230">
        <v>9.9584926749864362</v>
      </c>
      <c r="AN33" s="230">
        <v>10.022925664677159</v>
      </c>
      <c r="AO33" s="230">
        <v>10.087358654367879</v>
      </c>
      <c r="AP33" s="230">
        <v>10.151791644058603</v>
      </c>
      <c r="AQ33" s="230">
        <v>10.216224633749324</v>
      </c>
      <c r="AR33" s="230">
        <v>10.280657623440046</v>
      </c>
      <c r="AS33" s="230">
        <v>10.345090613130766</v>
      </c>
      <c r="AT33" s="230">
        <v>10.409523602821489</v>
      </c>
      <c r="AU33" s="230">
        <v>10.473956592512211</v>
      </c>
      <c r="AV33" s="230">
        <v>10.538389582202932</v>
      </c>
      <c r="AW33" s="230">
        <v>10.602822571893654</v>
      </c>
      <c r="AX33" s="230">
        <v>10.667255561584374</v>
      </c>
      <c r="AY33" s="230">
        <v>10.731688551275097</v>
      </c>
      <c r="AZ33" s="230">
        <v>10.796121540965819</v>
      </c>
      <c r="BA33" s="230">
        <v>10.860554530656541</v>
      </c>
      <c r="BB33" s="230">
        <v>10.924987520347262</v>
      </c>
      <c r="BC33" s="230">
        <v>10.989420510037982</v>
      </c>
      <c r="BD33" s="230">
        <v>11.053853499728703</v>
      </c>
      <c r="BE33" s="230">
        <v>11.118286489419427</v>
      </c>
      <c r="BF33" s="230">
        <v>11.182719479110149</v>
      </c>
      <c r="BG33" s="230">
        <v>11.247152468800872</v>
      </c>
      <c r="BH33" s="230">
        <v>11.311585458491592</v>
      </c>
      <c r="BI33" s="230">
        <v>11.376018448182313</v>
      </c>
      <c r="BJ33" s="230">
        <v>11.440451437873037</v>
      </c>
      <c r="BK33" s="230">
        <v>11.504884427563757</v>
      </c>
      <c r="BL33" s="230">
        <v>11.569317417254478</v>
      </c>
      <c r="BM33" s="230">
        <v>11.6337504069452</v>
      </c>
      <c r="BN33" s="230">
        <v>11.698183396635923</v>
      </c>
      <c r="BO33" s="230">
        <v>11.762616386326643</v>
      </c>
      <c r="BP33" s="230">
        <v>11.827049376017364</v>
      </c>
      <c r="BQ33" s="230">
        <v>11.891482365708088</v>
      </c>
      <c r="BR33" s="230">
        <v>11.955915355398808</v>
      </c>
      <c r="BS33" s="230">
        <v>12.020348345089531</v>
      </c>
      <c r="BT33" s="230">
        <v>12.084781334780253</v>
      </c>
      <c r="BU33" s="230">
        <v>12.149214324470973</v>
      </c>
      <c r="BV33" s="230">
        <v>12.213647314161694</v>
      </c>
      <c r="BW33" s="230">
        <v>12.278080303852414</v>
      </c>
      <c r="BX33" s="230">
        <v>12.342513293543139</v>
      </c>
      <c r="BY33" s="230">
        <v>12.406946283233861</v>
      </c>
      <c r="BZ33" s="230">
        <v>12.471379272924581</v>
      </c>
      <c r="CA33" s="230">
        <v>12.535812262615304</v>
      </c>
      <c r="CB33" s="230">
        <v>12.600245252306024</v>
      </c>
      <c r="CC33" s="230">
        <v>12.664678241996745</v>
      </c>
      <c r="CD33" s="230">
        <v>12.729111231687469</v>
      </c>
      <c r="CE33" s="230">
        <v>12.793544221378189</v>
      </c>
      <c r="CF33" s="230">
        <v>12.857977211068912</v>
      </c>
      <c r="CG33" s="230">
        <v>12.922410200759634</v>
      </c>
      <c r="CH33" s="230">
        <v>12.986843190450355</v>
      </c>
      <c r="CI33" s="230">
        <v>13.051276180141075</v>
      </c>
      <c r="CJ33" s="230">
        <v>13.115709169831796</v>
      </c>
      <c r="CK33" s="230">
        <v>13.18014215952252</v>
      </c>
      <c r="CL33" s="230">
        <v>13.244575149213242</v>
      </c>
      <c r="CM33" s="230">
        <v>13.309008138903963</v>
      </c>
      <c r="CN33" s="230">
        <v>13.373441128594685</v>
      </c>
      <c r="CO33" s="230">
        <v>13.437874118285405</v>
      </c>
      <c r="CP33" s="230">
        <v>13.502307107976128</v>
      </c>
      <c r="CQ33" s="230">
        <v>13.56674009766685</v>
      </c>
      <c r="CR33" s="230">
        <v>13.63117308735757</v>
      </c>
      <c r="CS33" s="230">
        <v>13.695606077048293</v>
      </c>
      <c r="CT33" s="230">
        <v>13.760039066739015</v>
      </c>
      <c r="CU33" s="230">
        <v>13.824472056429736</v>
      </c>
      <c r="CV33" s="230">
        <v>13.888905046120458</v>
      </c>
      <c r="CW33" s="230">
        <v>13.953338035811178</v>
      </c>
      <c r="CX33" s="230">
        <v>14.017771025501903</v>
      </c>
      <c r="CY33" s="230">
        <v>14.082204015192621</v>
      </c>
      <c r="CZ33" s="230">
        <v>14.146637004883344</v>
      </c>
      <c r="DA33" s="230">
        <v>14.211069994574068</v>
      </c>
      <c r="DB33" s="230">
        <v>14.275502984264786</v>
      </c>
      <c r="DC33" s="230">
        <v>14.339935973955509</v>
      </c>
      <c r="DD33" s="230">
        <v>14.404368963646231</v>
      </c>
      <c r="DE33" s="230">
        <v>14.468801953336953</v>
      </c>
      <c r="DF33" s="230">
        <v>14.533234943027674</v>
      </c>
      <c r="DG33" s="230">
        <v>14.597667932718394</v>
      </c>
      <c r="DH33" s="230">
        <v>14.662100922409119</v>
      </c>
      <c r="DI33" s="230">
        <v>14.726533912099837</v>
      </c>
      <c r="DJ33" s="230">
        <v>14.79096690179056</v>
      </c>
      <c r="DK33" s="230">
        <v>14.855399891481284</v>
      </c>
      <c r="DL33" s="230">
        <v>14.919832881172004</v>
      </c>
      <c r="DM33" s="230">
        <v>14.984265870862725</v>
      </c>
      <c r="DN33" s="230">
        <v>15.048698860553447</v>
      </c>
      <c r="DO33" s="230">
        <v>15.113131850244169</v>
      </c>
      <c r="DP33" s="230">
        <v>15.17756483993489</v>
      </c>
      <c r="DQ33" s="230">
        <v>15.241997829625612</v>
      </c>
      <c r="DR33" s="230">
        <v>15.306430819316335</v>
      </c>
      <c r="DS33" s="230">
        <v>15.370863809007055</v>
      </c>
      <c r="DT33" s="230">
        <v>15.435296798697776</v>
      </c>
      <c r="DU33" s="230">
        <v>15.4997297883885</v>
      </c>
      <c r="DV33" s="230">
        <v>15.56416277807922</v>
      </c>
      <c r="DW33" s="230">
        <v>15.628595767769941</v>
      </c>
      <c r="DX33" s="230">
        <v>15.693028757460663</v>
      </c>
      <c r="DY33" s="230">
        <v>15.757461747151385</v>
      </c>
      <c r="DZ33" s="230">
        <v>15.821894736842109</v>
      </c>
      <c r="EA33" s="230">
        <v>15.886327726532828</v>
      </c>
      <c r="EB33" s="230">
        <v>15.950760716223551</v>
      </c>
      <c r="EC33" s="230">
        <v>16.015193705914271</v>
      </c>
      <c r="ED33" s="230">
        <v>16.079626695604993</v>
      </c>
      <c r="EE33" s="230">
        <v>16.144059685295716</v>
      </c>
      <c r="EF33" s="230">
        <v>16.208492674986438</v>
      </c>
      <c r="EG33" s="230">
        <v>16.27292566467716</v>
      </c>
      <c r="EH33" s="230">
        <v>16.337358654367879</v>
      </c>
      <c r="EI33" s="230">
        <v>16.401791644058601</v>
      </c>
      <c r="EJ33" s="230">
        <v>16.466224633749324</v>
      </c>
      <c r="EK33" s="230">
        <v>16.530657623440046</v>
      </c>
      <c r="EL33" s="230">
        <v>16.595090613130768</v>
      </c>
      <c r="EM33" s="230">
        <v>16.659523602821487</v>
      </c>
      <c r="EN33" s="230">
        <v>16.723956592512209</v>
      </c>
      <c r="EO33" s="230">
        <v>16.788389582202932</v>
      </c>
      <c r="EP33" s="230">
        <v>16.852822571893654</v>
      </c>
      <c r="EQ33" s="230">
        <v>16.917255561584376</v>
      </c>
      <c r="ER33" s="230">
        <v>16.981688551275099</v>
      </c>
      <c r="ES33" s="230">
        <v>17.046121540965817</v>
      </c>
      <c r="ET33" s="230">
        <v>17.11055453065654</v>
      </c>
      <c r="EU33" s="230">
        <v>17.174987520347262</v>
      </c>
      <c r="EV33" s="230">
        <v>17.239420510037984</v>
      </c>
      <c r="EW33" s="230">
        <v>17.303853499728703</v>
      </c>
    </row>
    <row r="34" spans="1:153" x14ac:dyDescent="0.3">
      <c r="A34" s="10">
        <v>7011234</v>
      </c>
      <c r="B34" s="16" t="s">
        <v>30</v>
      </c>
      <c r="C34" s="230">
        <v>9.5183895822029321</v>
      </c>
      <c r="D34" s="230">
        <v>9.5980151926207284</v>
      </c>
      <c r="E34" s="230">
        <v>9.6776408030385266</v>
      </c>
      <c r="F34" s="230">
        <v>9.757266413456323</v>
      </c>
      <c r="G34" s="230">
        <v>9.8368920238741229</v>
      </c>
      <c r="H34" s="230">
        <v>9.9165176342919175</v>
      </c>
      <c r="I34" s="230">
        <v>9.9961432447097138</v>
      </c>
      <c r="J34" s="230">
        <v>10.07576885512751</v>
      </c>
      <c r="K34" s="230">
        <v>10.155394465545308</v>
      </c>
      <c r="L34" s="230">
        <v>10.235020075963108</v>
      </c>
      <c r="M34" s="230">
        <v>10.314645686380905</v>
      </c>
      <c r="N34" s="230">
        <v>10.394271296798699</v>
      </c>
      <c r="O34" s="230">
        <v>10.473896907216496</v>
      </c>
      <c r="P34" s="230">
        <v>10.553522517634294</v>
      </c>
      <c r="Q34" s="230">
        <v>10.633148128052092</v>
      </c>
      <c r="R34" s="230">
        <v>10.71277373846989</v>
      </c>
      <c r="S34" s="230">
        <v>10.792399348887685</v>
      </c>
      <c r="T34" s="230">
        <v>10.872024959305481</v>
      </c>
      <c r="U34" s="230">
        <v>10.951650569723279</v>
      </c>
      <c r="V34" s="230">
        <v>11.031276180141077</v>
      </c>
      <c r="W34" s="230">
        <v>11.110901790558875</v>
      </c>
      <c r="X34" s="230">
        <v>11.190527400976672</v>
      </c>
      <c r="Y34" s="230">
        <v>11.270153011394466</v>
      </c>
      <c r="Z34" s="230">
        <v>11.349778621812263</v>
      </c>
      <c r="AA34" s="230">
        <v>11.429404232230063</v>
      </c>
      <c r="AB34" s="230">
        <v>11.509029842647861</v>
      </c>
      <c r="AC34" s="230">
        <v>11.588655453065657</v>
      </c>
      <c r="AD34" s="230">
        <v>11.668281063483454</v>
      </c>
      <c r="AE34" s="230">
        <v>11.747906673901248</v>
      </c>
      <c r="AF34" s="230">
        <v>11.827532284319048</v>
      </c>
      <c r="AG34" s="230">
        <v>11.907157894736844</v>
      </c>
      <c r="AH34" s="230">
        <v>11.986783505154643</v>
      </c>
      <c r="AI34" s="230">
        <v>12.066409115572439</v>
      </c>
      <c r="AJ34" s="230">
        <v>12.146034725990233</v>
      </c>
      <c r="AK34" s="230">
        <v>12.225660336408033</v>
      </c>
      <c r="AL34" s="230">
        <v>12.30528594682583</v>
      </c>
      <c r="AM34" s="230">
        <v>12.384911557243628</v>
      </c>
      <c r="AN34" s="230">
        <v>12.464537167661424</v>
      </c>
      <c r="AO34" s="230">
        <v>12.544162778079221</v>
      </c>
      <c r="AP34" s="230">
        <v>12.623788388497019</v>
      </c>
      <c r="AQ34" s="230">
        <v>12.703413998914815</v>
      </c>
      <c r="AR34" s="230">
        <v>12.783039609332613</v>
      </c>
      <c r="AS34" s="230">
        <v>12.86266521975041</v>
      </c>
      <c r="AT34" s="230">
        <v>12.942290830168206</v>
      </c>
      <c r="AU34" s="230">
        <v>13.021916440586004</v>
      </c>
      <c r="AV34" s="230">
        <v>13.101542051003801</v>
      </c>
      <c r="AW34" s="230">
        <v>13.181167661421599</v>
      </c>
      <c r="AX34" s="230">
        <v>13.260793271839395</v>
      </c>
      <c r="AY34" s="230">
        <v>13.340418882257191</v>
      </c>
      <c r="AZ34" s="230">
        <v>13.42004449267499</v>
      </c>
      <c r="BA34" s="230">
        <v>13.499670103092786</v>
      </c>
      <c r="BB34" s="230">
        <v>13.579295713510582</v>
      </c>
      <c r="BC34" s="230">
        <v>13.65892132392838</v>
      </c>
      <c r="BD34" s="230">
        <v>13.738546934346175</v>
      </c>
      <c r="BE34" s="230">
        <v>13.818172544763975</v>
      </c>
      <c r="BF34" s="230">
        <v>13.897798155181771</v>
      </c>
      <c r="BG34" s="230">
        <v>13.977423765599568</v>
      </c>
      <c r="BH34" s="230">
        <v>14.057049376017366</v>
      </c>
      <c r="BI34" s="230">
        <v>14.136674986435162</v>
      </c>
      <c r="BJ34" s="230">
        <v>14.216300596852959</v>
      </c>
      <c r="BK34" s="230">
        <v>14.295926207270757</v>
      </c>
      <c r="BL34" s="230">
        <v>14.375551817688553</v>
      </c>
      <c r="BM34" s="230">
        <v>14.455177428106351</v>
      </c>
      <c r="BN34" s="230">
        <v>14.534803038524148</v>
      </c>
      <c r="BO34" s="230">
        <v>14.614428648941944</v>
      </c>
      <c r="BP34" s="230">
        <v>14.694054259359742</v>
      </c>
      <c r="BQ34" s="230">
        <v>14.773679869777538</v>
      </c>
      <c r="BR34" s="230">
        <v>14.853305480195335</v>
      </c>
      <c r="BS34" s="230">
        <v>14.932931090613133</v>
      </c>
      <c r="BT34" s="230">
        <v>15.012556701030929</v>
      </c>
      <c r="BU34" s="230">
        <v>15.092182311448727</v>
      </c>
      <c r="BV34" s="230">
        <v>15.171807921866524</v>
      </c>
      <c r="BW34" s="230">
        <v>15.25143353228432</v>
      </c>
      <c r="BX34" s="230">
        <v>15.331059142702118</v>
      </c>
      <c r="BY34" s="230">
        <v>15.410684753119915</v>
      </c>
      <c r="BZ34" s="230">
        <v>15.490310363537713</v>
      </c>
      <c r="CA34" s="230">
        <v>15.569935973955509</v>
      </c>
      <c r="CB34" s="230">
        <v>15.649561584373306</v>
      </c>
      <c r="CC34" s="230">
        <v>15.729187194791104</v>
      </c>
      <c r="CD34" s="230">
        <v>15.8088128052089</v>
      </c>
      <c r="CE34" s="230">
        <v>15.888438415626696</v>
      </c>
      <c r="CF34" s="230">
        <v>15.968064026044495</v>
      </c>
      <c r="CG34" s="230">
        <v>16.047689636462295</v>
      </c>
      <c r="CH34" s="230">
        <v>16.127315246880087</v>
      </c>
      <c r="CI34" s="230">
        <v>16.206940857297884</v>
      </c>
      <c r="CJ34" s="230">
        <v>16.286566467715684</v>
      </c>
      <c r="CK34" s="230">
        <v>16.36619207813348</v>
      </c>
      <c r="CL34" s="230">
        <v>16.44581768855128</v>
      </c>
      <c r="CM34" s="230">
        <v>16.525443298969073</v>
      </c>
      <c r="CN34" s="230">
        <v>16.605068909386869</v>
      </c>
      <c r="CO34" s="230">
        <v>16.684694519804669</v>
      </c>
      <c r="CP34" s="230">
        <v>16.764320130222465</v>
      </c>
      <c r="CQ34" s="230">
        <v>16.843945740640265</v>
      </c>
      <c r="CR34" s="230">
        <v>16.923571351058058</v>
      </c>
      <c r="CS34" s="230">
        <v>17.003196961475854</v>
      </c>
      <c r="CT34" s="230">
        <v>17.082822571893654</v>
      </c>
      <c r="CU34" s="230">
        <v>17.162448182311451</v>
      </c>
      <c r="CV34" s="230">
        <v>17.242073792729251</v>
      </c>
      <c r="CW34" s="230">
        <v>17.321699403147043</v>
      </c>
      <c r="CX34" s="230">
        <v>17.401325013564843</v>
      </c>
      <c r="CY34" s="230">
        <v>17.480950623982636</v>
      </c>
      <c r="CZ34" s="230">
        <v>17.560576234400436</v>
      </c>
      <c r="DA34" s="230">
        <v>17.640201844818236</v>
      </c>
      <c r="DB34" s="230">
        <v>17.719827455236029</v>
      </c>
      <c r="DC34" s="230">
        <v>17.799453065653829</v>
      </c>
      <c r="DD34" s="230">
        <v>17.879078676071622</v>
      </c>
      <c r="DE34" s="230">
        <v>17.958704286489422</v>
      </c>
      <c r="DF34" s="230">
        <v>18.038329896907218</v>
      </c>
      <c r="DG34" s="230">
        <v>18.117955507325014</v>
      </c>
      <c r="DH34" s="230">
        <v>18.197581117742814</v>
      </c>
      <c r="DI34" s="230">
        <v>18.277206728160607</v>
      </c>
      <c r="DJ34" s="230">
        <v>18.356832338578407</v>
      </c>
      <c r="DK34" s="230">
        <v>18.436457948996203</v>
      </c>
      <c r="DL34" s="230">
        <v>18.516083559414</v>
      </c>
      <c r="DM34" s="230">
        <v>18.5957091698318</v>
      </c>
      <c r="DN34" s="230">
        <v>18.675334780249592</v>
      </c>
      <c r="DO34" s="230">
        <v>18.754960390667392</v>
      </c>
      <c r="DP34" s="230">
        <v>18.834586001085189</v>
      </c>
      <c r="DQ34" s="230">
        <v>18.914211611502985</v>
      </c>
      <c r="DR34" s="230">
        <v>18.993837221920785</v>
      </c>
      <c r="DS34" s="230">
        <v>19.073462832338578</v>
      </c>
      <c r="DT34" s="230">
        <v>19.153088442756378</v>
      </c>
      <c r="DU34" s="230">
        <v>19.232714053174174</v>
      </c>
      <c r="DV34" s="230">
        <v>19.31233966359197</v>
      </c>
      <c r="DW34" s="230">
        <v>19.39196527400977</v>
      </c>
      <c r="DX34" s="230">
        <v>19.471590884427563</v>
      </c>
      <c r="DY34" s="230">
        <v>19.551216494845363</v>
      </c>
      <c r="DZ34" s="230">
        <v>19.630842105263159</v>
      </c>
      <c r="EA34" s="230">
        <v>19.710467715680956</v>
      </c>
      <c r="EB34" s="230">
        <v>19.790093326098756</v>
      </c>
      <c r="EC34" s="230">
        <v>19.869718936516549</v>
      </c>
      <c r="ED34" s="230">
        <v>19.949344546934348</v>
      </c>
      <c r="EE34" s="230">
        <v>20.028970157352145</v>
      </c>
      <c r="EF34" s="230">
        <v>20.108595767769941</v>
      </c>
      <c r="EG34" s="230">
        <v>20.188221378187741</v>
      </c>
      <c r="EH34" s="230">
        <v>20.267846988605534</v>
      </c>
      <c r="EI34" s="230">
        <v>20.347472599023334</v>
      </c>
      <c r="EJ34" s="230">
        <v>20.42709820944113</v>
      </c>
      <c r="EK34" s="230">
        <v>20.506723819858927</v>
      </c>
      <c r="EL34" s="230">
        <v>20.586349430276726</v>
      </c>
      <c r="EM34" s="230">
        <v>20.665975040694519</v>
      </c>
      <c r="EN34" s="230">
        <v>20.745600651112319</v>
      </c>
      <c r="EO34" s="230">
        <v>20.825226261530116</v>
      </c>
      <c r="EP34" s="230">
        <v>20.904851871947912</v>
      </c>
      <c r="EQ34" s="230">
        <v>20.984477482365708</v>
      </c>
      <c r="ER34" s="230">
        <v>21.064103092783505</v>
      </c>
      <c r="ES34" s="230">
        <v>21.143728703201305</v>
      </c>
      <c r="ET34" s="230">
        <v>21.223354313619101</v>
      </c>
      <c r="EU34" s="230">
        <v>21.302979924036897</v>
      </c>
      <c r="EV34" s="230">
        <v>21.382605534454694</v>
      </c>
      <c r="EW34" s="230">
        <v>21.46223114487249</v>
      </c>
    </row>
    <row r="35" spans="1:153" x14ac:dyDescent="0.3">
      <c r="B35" s="96" t="s">
        <v>31</v>
      </c>
      <c r="C35" s="230"/>
      <c r="D35" s="230"/>
      <c r="E35" s="230"/>
      <c r="F35" s="230"/>
      <c r="G35" s="230"/>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0"/>
      <c r="AY35" s="230"/>
      <c r="AZ35" s="230"/>
      <c r="BA35" s="230"/>
      <c r="BB35" s="230"/>
      <c r="BC35" s="230"/>
      <c r="BD35" s="230"/>
      <c r="BE35" s="230"/>
      <c r="BF35" s="230"/>
      <c r="BG35" s="230"/>
      <c r="BH35" s="230"/>
      <c r="BI35" s="230"/>
      <c r="BJ35" s="230"/>
      <c r="BK35" s="230"/>
      <c r="BL35" s="230"/>
      <c r="BM35" s="230"/>
      <c r="BN35" s="230"/>
      <c r="BO35" s="230"/>
      <c r="BP35" s="230"/>
      <c r="BQ35" s="230"/>
      <c r="BR35" s="230"/>
      <c r="BS35" s="230"/>
      <c r="BT35" s="230"/>
      <c r="BU35" s="230"/>
      <c r="BV35" s="230"/>
      <c r="BW35" s="230"/>
      <c r="BX35" s="230"/>
      <c r="BY35" s="230"/>
      <c r="BZ35" s="230"/>
      <c r="CA35" s="230"/>
      <c r="CB35" s="230"/>
      <c r="CC35" s="230"/>
      <c r="CD35" s="230"/>
      <c r="CE35" s="230"/>
      <c r="CF35" s="230"/>
      <c r="CG35" s="230"/>
      <c r="CH35" s="230"/>
      <c r="CI35" s="230"/>
      <c r="CJ35" s="230"/>
      <c r="CK35" s="230"/>
      <c r="CL35" s="230"/>
      <c r="CM35" s="230"/>
      <c r="CN35" s="230"/>
      <c r="CO35" s="230"/>
      <c r="CP35" s="230"/>
      <c r="CQ35" s="230"/>
      <c r="CR35" s="230"/>
      <c r="CS35" s="230"/>
      <c r="CT35" s="230"/>
      <c r="CU35" s="230"/>
      <c r="CV35" s="230"/>
      <c r="CW35" s="230"/>
      <c r="CX35" s="230"/>
      <c r="CY35" s="230"/>
      <c r="CZ35" s="230"/>
      <c r="DA35" s="230"/>
      <c r="DB35" s="230"/>
      <c r="DC35" s="230"/>
      <c r="DD35" s="230"/>
      <c r="DE35" s="230"/>
      <c r="DF35" s="230"/>
      <c r="DG35" s="230"/>
      <c r="DH35" s="230"/>
      <c r="DI35" s="230"/>
      <c r="DJ35" s="230"/>
      <c r="DK35" s="230"/>
      <c r="DL35" s="230"/>
      <c r="DM35" s="230"/>
      <c r="DN35" s="230"/>
      <c r="DO35" s="230"/>
      <c r="DP35" s="230"/>
      <c r="DQ35" s="230"/>
      <c r="DR35" s="230"/>
      <c r="DS35" s="230"/>
      <c r="DT35" s="230"/>
      <c r="DU35" s="230"/>
      <c r="DV35" s="230"/>
      <c r="DW35" s="230"/>
      <c r="DX35" s="230"/>
      <c r="DY35" s="230"/>
      <c r="DZ35" s="230"/>
      <c r="EA35" s="230"/>
      <c r="EB35" s="230"/>
      <c r="EC35" s="230"/>
      <c r="ED35" s="230"/>
      <c r="EE35" s="230"/>
      <c r="EF35" s="230"/>
      <c r="EG35" s="230"/>
      <c r="EH35" s="230"/>
      <c r="EI35" s="230"/>
      <c r="EJ35" s="230"/>
      <c r="EK35" s="230"/>
      <c r="EL35" s="230"/>
      <c r="EM35" s="230"/>
      <c r="EN35" s="230"/>
      <c r="EO35" s="230"/>
      <c r="EP35" s="230"/>
      <c r="EQ35" s="230"/>
      <c r="ER35" s="230"/>
      <c r="ES35" s="230"/>
      <c r="ET35" s="230"/>
      <c r="EU35" s="230"/>
      <c r="EV35" s="230"/>
      <c r="EW35" s="230"/>
    </row>
    <row r="36" spans="1:153" x14ac:dyDescent="0.3">
      <c r="A36" s="10">
        <v>7011284</v>
      </c>
      <c r="B36" s="16" t="s">
        <v>32</v>
      </c>
      <c r="C36" s="230">
        <v>8.6131269669017936</v>
      </c>
      <c r="D36" s="230">
        <v>8.6899039609332629</v>
      </c>
      <c r="E36" s="230">
        <v>8.7666809549647322</v>
      </c>
      <c r="F36" s="230">
        <v>8.8434579489962033</v>
      </c>
      <c r="G36" s="230">
        <v>8.9202349430276744</v>
      </c>
      <c r="H36" s="230">
        <v>8.9970119370591437</v>
      </c>
      <c r="I36" s="230">
        <v>9.0737889310906148</v>
      </c>
      <c r="J36" s="230">
        <v>9.1505659251220841</v>
      </c>
      <c r="K36" s="230">
        <v>9.227342919153557</v>
      </c>
      <c r="L36" s="230">
        <v>9.3041199131850263</v>
      </c>
      <c r="M36" s="230">
        <v>9.3808969072164956</v>
      </c>
      <c r="N36" s="230">
        <v>9.4576739012479685</v>
      </c>
      <c r="O36" s="230">
        <v>9.5344508952794378</v>
      </c>
      <c r="P36" s="230">
        <v>9.6112278893109071</v>
      </c>
      <c r="Q36" s="230">
        <v>9.68800488334238</v>
      </c>
      <c r="R36" s="230">
        <v>9.7647818773738493</v>
      </c>
      <c r="S36" s="230">
        <v>9.8415588714053204</v>
      </c>
      <c r="T36" s="230">
        <v>9.9183358654367897</v>
      </c>
      <c r="U36" s="230">
        <v>9.995112859468259</v>
      </c>
      <c r="V36" s="230">
        <v>10.071889853499732</v>
      </c>
      <c r="W36" s="230">
        <v>10.148666847531201</v>
      </c>
      <c r="X36" s="230">
        <v>10.22544384156267</v>
      </c>
      <c r="Y36" s="230">
        <v>10.302220835594142</v>
      </c>
      <c r="Z36" s="230">
        <v>10.378997829625611</v>
      </c>
      <c r="AA36" s="230">
        <v>10.455774823657084</v>
      </c>
      <c r="AB36" s="230">
        <v>10.532551817688553</v>
      </c>
      <c r="AC36" s="230">
        <v>10.609328811720022</v>
      </c>
      <c r="AD36" s="230">
        <v>10.686105805751495</v>
      </c>
      <c r="AE36" s="230">
        <v>10.762882799782965</v>
      </c>
      <c r="AF36" s="230">
        <v>10.839659793814434</v>
      </c>
      <c r="AG36" s="230">
        <v>10.916436787845907</v>
      </c>
      <c r="AH36" s="230">
        <v>10.993213781877376</v>
      </c>
      <c r="AI36" s="230">
        <v>11.069990775908845</v>
      </c>
      <c r="AJ36" s="230">
        <v>11.146767769940316</v>
      </c>
      <c r="AK36" s="230">
        <v>11.223544763971788</v>
      </c>
      <c r="AL36" s="230">
        <v>11.300321758003259</v>
      </c>
      <c r="AM36" s="230">
        <v>11.377098752034728</v>
      </c>
      <c r="AN36" s="230">
        <v>11.453875746066197</v>
      </c>
      <c r="AO36" s="230">
        <v>11.530652740097668</v>
      </c>
      <c r="AP36" s="230">
        <v>11.607429734129139</v>
      </c>
      <c r="AQ36" s="230">
        <v>11.684206728160609</v>
      </c>
      <c r="AR36" s="230">
        <v>11.76098372219208</v>
      </c>
      <c r="AS36" s="230">
        <v>11.837760716223549</v>
      </c>
      <c r="AT36" s="230">
        <v>11.914537710255022</v>
      </c>
      <c r="AU36" s="230">
        <v>11.991314704286491</v>
      </c>
      <c r="AV36" s="230">
        <v>12.068091698317961</v>
      </c>
      <c r="AW36" s="230">
        <v>12.144868692349434</v>
      </c>
      <c r="AX36" s="230">
        <v>12.221645686380903</v>
      </c>
      <c r="AY36" s="230">
        <v>12.298422680412372</v>
      </c>
      <c r="AZ36" s="230">
        <v>12.375199674443845</v>
      </c>
      <c r="BA36" s="230">
        <v>12.451976668475314</v>
      </c>
      <c r="BB36" s="230">
        <v>12.528753662506785</v>
      </c>
      <c r="BC36" s="230">
        <v>12.605530656538255</v>
      </c>
      <c r="BD36" s="230">
        <v>12.682307650569724</v>
      </c>
      <c r="BE36" s="230">
        <v>12.759084644601197</v>
      </c>
      <c r="BF36" s="230">
        <v>12.835861638632666</v>
      </c>
      <c r="BG36" s="230">
        <v>12.912638632664136</v>
      </c>
      <c r="BH36" s="230">
        <v>12.989415626695607</v>
      </c>
      <c r="BI36" s="230">
        <v>13.066192620727076</v>
      </c>
      <c r="BJ36" s="230">
        <v>13.142969614758547</v>
      </c>
      <c r="BK36" s="230">
        <v>13.219746608790018</v>
      </c>
      <c r="BL36" s="230">
        <v>13.296523602821487</v>
      </c>
      <c r="BM36" s="230">
        <v>13.373300596852957</v>
      </c>
      <c r="BN36" s="230">
        <v>13.450077590884428</v>
      </c>
      <c r="BO36" s="230">
        <v>13.526854584915899</v>
      </c>
      <c r="BP36" s="230">
        <v>13.603631578947368</v>
      </c>
      <c r="BQ36" s="230">
        <v>13.680408572978839</v>
      </c>
      <c r="BR36" s="230">
        <v>13.75718556701031</v>
      </c>
      <c r="BS36" s="230">
        <v>13.833962561041782</v>
      </c>
      <c r="BT36" s="230">
        <v>13.910739555073251</v>
      </c>
      <c r="BU36" s="230">
        <v>13.987516549104724</v>
      </c>
      <c r="BV36" s="230">
        <v>14.064293543136193</v>
      </c>
      <c r="BW36" s="230">
        <v>14.141070537167662</v>
      </c>
      <c r="BX36" s="230">
        <v>14.217847531199132</v>
      </c>
      <c r="BY36" s="230">
        <v>14.294624525230605</v>
      </c>
      <c r="BZ36" s="230">
        <v>14.371401519262074</v>
      </c>
      <c r="CA36" s="230">
        <v>14.448178513293545</v>
      </c>
      <c r="CB36" s="230">
        <v>14.524955507325016</v>
      </c>
      <c r="CC36" s="230">
        <v>14.601732501356484</v>
      </c>
      <c r="CD36" s="230">
        <v>14.678509495387956</v>
      </c>
      <c r="CE36" s="230">
        <v>14.755286489419426</v>
      </c>
      <c r="CF36" s="230">
        <v>14.832063483450895</v>
      </c>
      <c r="CG36" s="230">
        <v>14.908840477482368</v>
      </c>
      <c r="CH36" s="230">
        <v>14.985617471513837</v>
      </c>
      <c r="CI36" s="230">
        <v>15.062394465545308</v>
      </c>
      <c r="CJ36" s="230">
        <v>15.139171459576778</v>
      </c>
      <c r="CK36" s="230">
        <v>15.215948453608249</v>
      </c>
      <c r="CL36" s="230">
        <v>15.29272544763972</v>
      </c>
      <c r="CM36" s="230">
        <v>15.369502441671189</v>
      </c>
      <c r="CN36" s="230">
        <v>15.446279435702662</v>
      </c>
      <c r="CO36" s="230">
        <v>15.52305642973413</v>
      </c>
      <c r="CP36" s="230">
        <v>15.599833423765601</v>
      </c>
      <c r="CQ36" s="230">
        <v>15.676610417797074</v>
      </c>
      <c r="CR36" s="230">
        <v>15.753387411828541</v>
      </c>
      <c r="CS36" s="230">
        <v>15.830164405860012</v>
      </c>
      <c r="CT36" s="230">
        <v>15.90694139989148</v>
      </c>
      <c r="CU36" s="230">
        <v>15.983718393922953</v>
      </c>
      <c r="CV36" s="230">
        <v>16.060495387954425</v>
      </c>
      <c r="CW36" s="230">
        <v>16.137272381985891</v>
      </c>
      <c r="CX36" s="230">
        <v>16.214049376017364</v>
      </c>
      <c r="CY36" s="230">
        <v>16.290826370048833</v>
      </c>
      <c r="CZ36" s="230">
        <v>16.367603364080303</v>
      </c>
      <c r="DA36" s="230">
        <v>16.444380358111776</v>
      </c>
      <c r="DB36" s="230">
        <v>16.521157352143245</v>
      </c>
      <c r="DC36" s="230">
        <v>16.597934346174714</v>
      </c>
      <c r="DD36" s="230">
        <v>16.674711340206187</v>
      </c>
      <c r="DE36" s="230">
        <v>16.751488334237656</v>
      </c>
      <c r="DF36" s="230">
        <v>16.828265328269129</v>
      </c>
      <c r="DG36" s="230">
        <v>16.905042322300599</v>
      </c>
      <c r="DH36" s="230">
        <v>16.981819316332068</v>
      </c>
      <c r="DI36" s="230">
        <v>17.058596310363537</v>
      </c>
      <c r="DJ36" s="230">
        <v>17.13537330439501</v>
      </c>
      <c r="DK36" s="230">
        <v>17.212150298426483</v>
      </c>
      <c r="DL36" s="230">
        <v>17.288927292457949</v>
      </c>
      <c r="DM36" s="230">
        <v>17.365704286489422</v>
      </c>
      <c r="DN36" s="230">
        <v>17.442481280520891</v>
      </c>
      <c r="DO36" s="230">
        <v>17.51925827455236</v>
      </c>
      <c r="DP36" s="230">
        <v>17.596035268583833</v>
      </c>
      <c r="DQ36" s="230">
        <v>17.672812262615302</v>
      </c>
      <c r="DR36" s="230">
        <v>17.749589256646772</v>
      </c>
      <c r="DS36" s="230">
        <v>17.826366250678241</v>
      </c>
      <c r="DT36" s="230">
        <v>17.903143244709714</v>
      </c>
      <c r="DU36" s="230">
        <v>17.979920238741183</v>
      </c>
      <c r="DV36" s="230">
        <v>18.056697232772652</v>
      </c>
      <c r="DW36" s="230">
        <v>18.133474226804125</v>
      </c>
      <c r="DX36" s="230">
        <v>18.210251220835595</v>
      </c>
      <c r="DY36" s="230">
        <v>18.287028214867068</v>
      </c>
      <c r="DZ36" s="230">
        <v>18.363805208898537</v>
      </c>
      <c r="EA36" s="230">
        <v>18.440582202930006</v>
      </c>
      <c r="EB36" s="230">
        <v>18.517359196961479</v>
      </c>
      <c r="EC36" s="230">
        <v>18.594136190992945</v>
      </c>
      <c r="ED36" s="230">
        <v>18.670913185024418</v>
      </c>
      <c r="EE36" s="230">
        <v>18.747690179055891</v>
      </c>
      <c r="EF36" s="230">
        <v>18.824467173087356</v>
      </c>
      <c r="EG36" s="230">
        <v>18.901244167118829</v>
      </c>
      <c r="EH36" s="230">
        <v>18.978021161150298</v>
      </c>
      <c r="EI36" s="230">
        <v>19.054798155181768</v>
      </c>
      <c r="EJ36" s="230">
        <v>19.131575149213241</v>
      </c>
      <c r="EK36" s="230">
        <v>19.20835214324471</v>
      </c>
      <c r="EL36" s="230">
        <v>19.285129137276179</v>
      </c>
      <c r="EM36" s="230">
        <v>19.361906131307652</v>
      </c>
      <c r="EN36" s="230">
        <v>19.438683125339121</v>
      </c>
      <c r="EO36" s="230">
        <v>19.515460119370594</v>
      </c>
      <c r="EP36" s="230">
        <v>19.592237113402064</v>
      </c>
      <c r="EQ36" s="230">
        <v>19.669014107433533</v>
      </c>
      <c r="ER36" s="230">
        <v>19.745791101465002</v>
      </c>
      <c r="ES36" s="230">
        <v>19.822568095496475</v>
      </c>
      <c r="ET36" s="230">
        <v>19.899345089527948</v>
      </c>
      <c r="EU36" s="230">
        <v>19.976122083559414</v>
      </c>
      <c r="EV36" s="230">
        <v>20.052899077590887</v>
      </c>
      <c r="EW36" s="230">
        <v>20.129676071622356</v>
      </c>
    </row>
    <row r="37" spans="1:153" x14ac:dyDescent="0.3">
      <c r="A37" s="10">
        <v>7011290</v>
      </c>
      <c r="B37" s="16" t="s">
        <v>33</v>
      </c>
      <c r="C37" s="230">
        <v>10.424882365708084</v>
      </c>
      <c r="D37" s="230">
        <v>10.518751058057514</v>
      </c>
      <c r="E37" s="230">
        <v>10.612619750406944</v>
      </c>
      <c r="F37" s="230">
        <v>10.706488442756374</v>
      </c>
      <c r="G37" s="230">
        <v>10.800357135105806</v>
      </c>
      <c r="H37" s="230">
        <v>10.894225827455235</v>
      </c>
      <c r="I37" s="230">
        <v>10.988094519804665</v>
      </c>
      <c r="J37" s="230">
        <v>11.081963212154097</v>
      </c>
      <c r="K37" s="230">
        <v>11.175831904503525</v>
      </c>
      <c r="L37" s="230">
        <v>11.269700596852958</v>
      </c>
      <c r="M37" s="230">
        <v>11.363569289202387</v>
      </c>
      <c r="N37" s="230">
        <v>11.457437981551818</v>
      </c>
      <c r="O37" s="230">
        <v>11.551306673901248</v>
      </c>
      <c r="P37" s="230">
        <v>11.645175366250676</v>
      </c>
      <c r="Q37" s="230">
        <v>11.739044058600109</v>
      </c>
      <c r="R37" s="230">
        <v>11.832912750949538</v>
      </c>
      <c r="S37" s="230">
        <v>11.926781443298969</v>
      </c>
      <c r="T37" s="230">
        <v>12.020650135648399</v>
      </c>
      <c r="U37" s="230">
        <v>12.114518827997829</v>
      </c>
      <c r="V37" s="230">
        <v>12.20838752034726</v>
      </c>
      <c r="W37" s="230">
        <v>12.30225621269669</v>
      </c>
      <c r="X37" s="230">
        <v>12.396124905046118</v>
      </c>
      <c r="Y37" s="230">
        <v>12.489993597395552</v>
      </c>
      <c r="Z37" s="230">
        <v>12.58386228974498</v>
      </c>
      <c r="AA37" s="230">
        <v>12.677730982094413</v>
      </c>
      <c r="AB37" s="230">
        <v>12.771599674443841</v>
      </c>
      <c r="AC37" s="230">
        <v>12.865468366793269</v>
      </c>
      <c r="AD37" s="230">
        <v>12.959337059142703</v>
      </c>
      <c r="AE37" s="230">
        <v>13.053205751492131</v>
      </c>
      <c r="AF37" s="230">
        <v>13.147074443841564</v>
      </c>
      <c r="AG37" s="230">
        <v>13.240943136190992</v>
      </c>
      <c r="AH37" s="230">
        <v>13.33481182854042</v>
      </c>
      <c r="AI37" s="230">
        <v>13.428680520889852</v>
      </c>
      <c r="AJ37" s="230">
        <v>13.522549213239282</v>
      </c>
      <c r="AK37" s="230">
        <v>13.616417905588714</v>
      </c>
      <c r="AL37" s="230">
        <v>13.710286597938143</v>
      </c>
      <c r="AM37" s="230">
        <v>13.804155290287573</v>
      </c>
      <c r="AN37" s="230">
        <v>13.898023982637003</v>
      </c>
      <c r="AO37" s="230">
        <v>13.991892674986435</v>
      </c>
      <c r="AP37" s="230">
        <v>14.085761367335865</v>
      </c>
      <c r="AQ37" s="230">
        <v>14.179630059685296</v>
      </c>
      <c r="AR37" s="230">
        <v>14.273498752034724</v>
      </c>
      <c r="AS37" s="230">
        <v>14.367367444384154</v>
      </c>
      <c r="AT37" s="230">
        <v>14.461236136733586</v>
      </c>
      <c r="AU37" s="230">
        <v>14.555104829083016</v>
      </c>
      <c r="AV37" s="230">
        <v>14.648973521432447</v>
      </c>
      <c r="AW37" s="230">
        <v>14.742842213781875</v>
      </c>
      <c r="AX37" s="230">
        <v>14.836710906131307</v>
      </c>
      <c r="AY37" s="230">
        <v>14.930579598480737</v>
      </c>
      <c r="AZ37" s="230">
        <v>15.024448290830168</v>
      </c>
      <c r="BA37" s="230">
        <v>15.118316983179598</v>
      </c>
      <c r="BB37" s="230">
        <v>15.212185675529026</v>
      </c>
      <c r="BC37" s="230">
        <v>15.306054367878458</v>
      </c>
      <c r="BD37" s="230">
        <v>15.39992306022789</v>
      </c>
      <c r="BE37" s="230">
        <v>15.493791752577319</v>
      </c>
      <c r="BF37" s="230">
        <v>15.587660444926751</v>
      </c>
      <c r="BG37" s="230">
        <v>15.681529137276179</v>
      </c>
      <c r="BH37" s="230">
        <v>15.775397829625609</v>
      </c>
      <c r="BI37" s="230">
        <v>15.869266521975041</v>
      </c>
      <c r="BJ37" s="230">
        <v>15.96313521432447</v>
      </c>
      <c r="BK37" s="230">
        <v>16.057003906673902</v>
      </c>
      <c r="BL37" s="230">
        <v>16.15087259902333</v>
      </c>
      <c r="BM37" s="230">
        <v>16.244741291372762</v>
      </c>
      <c r="BN37" s="230">
        <v>16.33860998372219</v>
      </c>
      <c r="BO37" s="230">
        <v>16.432478676071621</v>
      </c>
      <c r="BP37" s="230">
        <v>16.52634736842105</v>
      </c>
      <c r="BQ37" s="230">
        <v>16.620216060770481</v>
      </c>
      <c r="BR37" s="230">
        <v>16.714084753119913</v>
      </c>
      <c r="BS37" s="230">
        <v>16.807953445469341</v>
      </c>
      <c r="BT37" s="230">
        <v>16.901822137818773</v>
      </c>
      <c r="BU37" s="230">
        <v>16.995690830168204</v>
      </c>
      <c r="BV37" s="230">
        <v>17.089559522517632</v>
      </c>
      <c r="BW37" s="230">
        <v>17.183428214867064</v>
      </c>
      <c r="BX37" s="230">
        <v>17.277296907216492</v>
      </c>
      <c r="BY37" s="230">
        <v>17.371165599565927</v>
      </c>
      <c r="BZ37" s="230">
        <v>17.465034291915355</v>
      </c>
      <c r="CA37" s="230">
        <v>17.558902984264783</v>
      </c>
      <c r="CB37" s="230">
        <v>17.652771676614215</v>
      </c>
      <c r="CC37" s="230">
        <v>17.746640368963643</v>
      </c>
      <c r="CD37" s="230">
        <v>17.840509061313078</v>
      </c>
      <c r="CE37" s="230">
        <v>17.934377753662506</v>
      </c>
      <c r="CF37" s="230">
        <v>18.028246446011938</v>
      </c>
      <c r="CG37" s="230">
        <v>18.122115138361366</v>
      </c>
      <c r="CH37" s="230">
        <v>18.215983830710794</v>
      </c>
      <c r="CI37" s="230">
        <v>18.309852523060229</v>
      </c>
      <c r="CJ37" s="230">
        <v>18.403721215409657</v>
      </c>
      <c r="CK37" s="230">
        <v>18.497589907759089</v>
      </c>
      <c r="CL37" s="230">
        <v>18.591458600108517</v>
      </c>
      <c r="CM37" s="230">
        <v>18.685327292457949</v>
      </c>
      <c r="CN37" s="230">
        <v>18.77919598480738</v>
      </c>
      <c r="CO37" s="230">
        <v>18.873064677156805</v>
      </c>
      <c r="CP37" s="230">
        <v>18.96693336950624</v>
      </c>
      <c r="CQ37" s="230">
        <v>19.060802061855671</v>
      </c>
      <c r="CR37" s="230">
        <v>19.1546707542051</v>
      </c>
      <c r="CS37" s="230">
        <v>19.248539446554528</v>
      </c>
      <c r="CT37" s="230">
        <v>19.342408138903959</v>
      </c>
      <c r="CU37" s="230">
        <v>19.436276831253391</v>
      </c>
      <c r="CV37" s="230">
        <v>19.530145523602823</v>
      </c>
      <c r="CW37" s="230">
        <v>19.624014215952251</v>
      </c>
      <c r="CX37" s="230">
        <v>19.717882908301682</v>
      </c>
      <c r="CY37" s="230">
        <v>19.81175160065111</v>
      </c>
      <c r="CZ37" s="230">
        <v>19.905620293000542</v>
      </c>
      <c r="DA37" s="230">
        <v>19.999488985349974</v>
      </c>
      <c r="DB37" s="230">
        <v>20.093357677699402</v>
      </c>
      <c r="DC37" s="230">
        <v>20.187226370048833</v>
      </c>
      <c r="DD37" s="230">
        <v>20.281095062398261</v>
      </c>
      <c r="DE37" s="230">
        <v>20.374963754747693</v>
      </c>
      <c r="DF37" s="230">
        <v>20.468832447097125</v>
      </c>
      <c r="DG37" s="230">
        <v>20.562701139446553</v>
      </c>
      <c r="DH37" s="230">
        <v>20.656569831795984</v>
      </c>
      <c r="DI37" s="230">
        <v>20.750438524145412</v>
      </c>
      <c r="DJ37" s="230">
        <v>20.844307216494844</v>
      </c>
      <c r="DK37" s="230">
        <v>20.938175908844276</v>
      </c>
      <c r="DL37" s="230">
        <v>21.032044601193704</v>
      </c>
      <c r="DM37" s="230">
        <v>21.125913293543135</v>
      </c>
      <c r="DN37" s="230">
        <v>21.219781985892563</v>
      </c>
      <c r="DO37" s="230">
        <v>21.313650678241999</v>
      </c>
      <c r="DP37" s="230">
        <v>21.407519370591427</v>
      </c>
      <c r="DQ37" s="230">
        <v>21.501388062940855</v>
      </c>
      <c r="DR37" s="230">
        <v>21.595256755290286</v>
      </c>
      <c r="DS37" s="230">
        <v>21.689125447639714</v>
      </c>
      <c r="DT37" s="230">
        <v>21.78299413998915</v>
      </c>
      <c r="DU37" s="230">
        <v>21.876862832338581</v>
      </c>
      <c r="DV37" s="230">
        <v>21.970731524688006</v>
      </c>
      <c r="DW37" s="230">
        <v>22.064600217037437</v>
      </c>
      <c r="DX37" s="230">
        <v>22.158468909386865</v>
      </c>
      <c r="DY37" s="230">
        <v>22.252337601736293</v>
      </c>
      <c r="DZ37" s="230">
        <v>22.346206294085729</v>
      </c>
      <c r="EA37" s="230">
        <v>22.44007498643516</v>
      </c>
      <c r="EB37" s="230">
        <v>22.533943678784588</v>
      </c>
      <c r="EC37" s="230">
        <v>22.62781237113402</v>
      </c>
      <c r="ED37" s="230">
        <v>22.721681063483452</v>
      </c>
      <c r="EE37" s="230">
        <v>22.815549755832883</v>
      </c>
      <c r="EF37" s="230">
        <v>22.909418448182308</v>
      </c>
      <c r="EG37" s="230">
        <v>23.003287140531743</v>
      </c>
      <c r="EH37" s="230">
        <v>23.097155832881171</v>
      </c>
      <c r="EI37" s="230">
        <v>23.191024525230599</v>
      </c>
      <c r="EJ37" s="230">
        <v>23.284893217580031</v>
      </c>
      <c r="EK37" s="230">
        <v>23.378761909929466</v>
      </c>
      <c r="EL37" s="230">
        <v>23.472630602278894</v>
      </c>
      <c r="EM37" s="230">
        <v>23.566499294628322</v>
      </c>
      <c r="EN37" s="230">
        <v>23.660367986977754</v>
      </c>
      <c r="EO37" s="230">
        <v>23.754236679327189</v>
      </c>
      <c r="EP37" s="230">
        <v>23.84810537167661</v>
      </c>
      <c r="EQ37" s="230">
        <v>23.941974064026045</v>
      </c>
      <c r="ER37" s="230">
        <v>24.035842756375473</v>
      </c>
      <c r="ES37" s="230">
        <v>24.129711448724901</v>
      </c>
      <c r="ET37" s="230">
        <v>24.223580141074333</v>
      </c>
      <c r="EU37" s="230">
        <v>24.317448833423764</v>
      </c>
      <c r="EV37" s="230">
        <v>24.411317525773196</v>
      </c>
      <c r="EW37" s="230">
        <v>24.505186218122624</v>
      </c>
    </row>
    <row r="38" spans="1:153" x14ac:dyDescent="0.3">
      <c r="A38" s="10">
        <v>7011299</v>
      </c>
      <c r="B38" s="16" t="s">
        <v>34</v>
      </c>
      <c r="C38" s="230">
        <v>12.941997938144329</v>
      </c>
      <c r="D38" s="230">
        <v>13.058519913185023</v>
      </c>
      <c r="E38" s="230">
        <v>13.175041888225717</v>
      </c>
      <c r="F38" s="230">
        <v>13.291563863266411</v>
      </c>
      <c r="G38" s="230">
        <v>13.408085838307109</v>
      </c>
      <c r="H38" s="230">
        <v>13.524607813347801</v>
      </c>
      <c r="I38" s="230">
        <v>13.641129788388497</v>
      </c>
      <c r="J38" s="230">
        <v>13.757651763429189</v>
      </c>
      <c r="K38" s="230">
        <v>13.874173738469885</v>
      </c>
      <c r="L38" s="230">
        <v>13.990695713510579</v>
      </c>
      <c r="M38" s="230">
        <v>14.107217688551275</v>
      </c>
      <c r="N38" s="230">
        <v>14.223739663591967</v>
      </c>
      <c r="O38" s="230">
        <v>14.340261638632663</v>
      </c>
      <c r="P38" s="230">
        <v>14.456783613673359</v>
      </c>
      <c r="Q38" s="230">
        <v>14.573305588714053</v>
      </c>
      <c r="R38" s="230">
        <v>14.689827563754745</v>
      </c>
      <c r="S38" s="230">
        <v>14.806349538795441</v>
      </c>
      <c r="T38" s="230">
        <v>14.922871513836137</v>
      </c>
      <c r="U38" s="230">
        <v>15.039393488876829</v>
      </c>
      <c r="V38" s="230">
        <v>15.155915463917525</v>
      </c>
      <c r="W38" s="230">
        <v>15.272437438958219</v>
      </c>
      <c r="X38" s="230">
        <v>15.388959413998915</v>
      </c>
      <c r="Y38" s="230">
        <v>15.505481389039607</v>
      </c>
      <c r="Z38" s="230">
        <v>15.622003364080303</v>
      </c>
      <c r="AA38" s="230">
        <v>15.738525339120999</v>
      </c>
      <c r="AB38" s="230">
        <v>15.855047314161691</v>
      </c>
      <c r="AC38" s="230">
        <v>15.971569289202387</v>
      </c>
      <c r="AD38" s="230">
        <v>16.088091264243083</v>
      </c>
      <c r="AE38" s="230">
        <v>16.204613239283773</v>
      </c>
      <c r="AF38" s="230">
        <v>16.321135214324471</v>
      </c>
      <c r="AG38" s="230">
        <v>16.437657189365165</v>
      </c>
      <c r="AH38" s="230">
        <v>16.554179164405859</v>
      </c>
      <c r="AI38" s="230">
        <v>16.670701139446553</v>
      </c>
      <c r="AJ38" s="230">
        <v>16.787223114487247</v>
      </c>
      <c r="AK38" s="230">
        <v>16.903745089527945</v>
      </c>
      <c r="AL38" s="230">
        <v>17.020267064568635</v>
      </c>
      <c r="AM38" s="230">
        <v>17.136789039609333</v>
      </c>
      <c r="AN38" s="230">
        <v>17.253311014650027</v>
      </c>
      <c r="AO38" s="230">
        <v>17.369832989690721</v>
      </c>
      <c r="AP38" s="230">
        <v>17.486354964731415</v>
      </c>
      <c r="AQ38" s="230">
        <v>17.602876939772109</v>
      </c>
      <c r="AR38" s="230">
        <v>17.719398914812807</v>
      </c>
      <c r="AS38" s="230">
        <v>17.835920889853497</v>
      </c>
      <c r="AT38" s="230">
        <v>17.952442864894195</v>
      </c>
      <c r="AU38" s="230">
        <v>18.068964839934889</v>
      </c>
      <c r="AV38" s="230">
        <v>18.185486814975583</v>
      </c>
      <c r="AW38" s="230">
        <v>18.302008790016277</v>
      </c>
      <c r="AX38" s="230">
        <v>18.418530765056971</v>
      </c>
      <c r="AY38" s="230">
        <v>18.535052740097665</v>
      </c>
      <c r="AZ38" s="230">
        <v>18.651574715138359</v>
      </c>
      <c r="BA38" s="230">
        <v>18.768096690179057</v>
      </c>
      <c r="BB38" s="230">
        <v>18.884618665219747</v>
      </c>
      <c r="BC38" s="230">
        <v>19.001140640260445</v>
      </c>
      <c r="BD38" s="230">
        <v>19.117662615301139</v>
      </c>
      <c r="BE38" s="230">
        <v>19.234184590341833</v>
      </c>
      <c r="BF38" s="230">
        <v>19.350706565382527</v>
      </c>
      <c r="BG38" s="230">
        <v>19.467228540423221</v>
      </c>
      <c r="BH38" s="230">
        <v>19.583750515463919</v>
      </c>
      <c r="BI38" s="230">
        <v>19.700272490504609</v>
      </c>
      <c r="BJ38" s="230">
        <v>19.816794465545307</v>
      </c>
      <c r="BK38" s="230">
        <v>19.933316440586001</v>
      </c>
      <c r="BL38" s="230">
        <v>20.049838415626695</v>
      </c>
      <c r="BM38" s="230">
        <v>20.166360390667389</v>
      </c>
      <c r="BN38" s="230">
        <v>20.282882365708083</v>
      </c>
      <c r="BO38" s="230">
        <v>20.399404340748781</v>
      </c>
      <c r="BP38" s="230">
        <v>20.515926315789471</v>
      </c>
      <c r="BQ38" s="230">
        <v>20.632448290830169</v>
      </c>
      <c r="BR38" s="230">
        <v>20.748970265870863</v>
      </c>
      <c r="BS38" s="230">
        <v>20.865492240911557</v>
      </c>
      <c r="BT38" s="230">
        <v>20.982014215952251</v>
      </c>
      <c r="BU38" s="230">
        <v>21.098536190992945</v>
      </c>
      <c r="BV38" s="230">
        <v>21.215058166033639</v>
      </c>
      <c r="BW38" s="230">
        <v>21.331580141074333</v>
      </c>
      <c r="BX38" s="230">
        <v>21.448102116115031</v>
      </c>
      <c r="BY38" s="230">
        <v>21.564624091155725</v>
      </c>
      <c r="BZ38" s="230">
        <v>21.681146066196419</v>
      </c>
      <c r="CA38" s="230">
        <v>21.797668041237113</v>
      </c>
      <c r="CB38" s="230">
        <v>21.914190016277807</v>
      </c>
      <c r="CC38" s="230">
        <v>22.030711991318498</v>
      </c>
      <c r="CD38" s="230">
        <v>22.147233966359195</v>
      </c>
      <c r="CE38" s="230">
        <v>22.263755941399889</v>
      </c>
      <c r="CF38" s="230">
        <v>22.380277916440587</v>
      </c>
      <c r="CG38" s="230">
        <v>22.496799891481281</v>
      </c>
      <c r="CH38" s="230">
        <v>22.613321866521972</v>
      </c>
      <c r="CI38" s="230">
        <v>22.729843841562669</v>
      </c>
      <c r="CJ38" s="230">
        <v>22.846365816603363</v>
      </c>
      <c r="CK38" s="230">
        <v>22.962887791644057</v>
      </c>
      <c r="CL38" s="230">
        <v>23.079409766684755</v>
      </c>
      <c r="CM38" s="230">
        <v>23.195931741725445</v>
      </c>
      <c r="CN38" s="230">
        <v>23.312453716766139</v>
      </c>
      <c r="CO38" s="230">
        <v>23.428975691806833</v>
      </c>
      <c r="CP38" s="230">
        <v>23.545497666847531</v>
      </c>
      <c r="CQ38" s="230">
        <v>23.662019641888229</v>
      </c>
      <c r="CR38" s="230">
        <v>23.778541616928919</v>
      </c>
      <c r="CS38" s="230">
        <v>23.895063591969613</v>
      </c>
      <c r="CT38" s="230">
        <v>24.011585567010307</v>
      </c>
      <c r="CU38" s="230">
        <v>24.128107542051005</v>
      </c>
      <c r="CV38" s="230">
        <v>24.244629517091695</v>
      </c>
      <c r="CW38" s="230">
        <v>24.36115149213239</v>
      </c>
      <c r="CX38" s="230">
        <v>24.477673467173087</v>
      </c>
      <c r="CY38" s="230">
        <v>24.594195442213781</v>
      </c>
      <c r="CZ38" s="230">
        <v>24.710717417254479</v>
      </c>
      <c r="DA38" s="230">
        <v>24.827239392295169</v>
      </c>
      <c r="DB38" s="230">
        <v>24.943761367335863</v>
      </c>
      <c r="DC38" s="230">
        <v>25.060283342376561</v>
      </c>
      <c r="DD38" s="230">
        <v>25.176805317417255</v>
      </c>
      <c r="DE38" s="230">
        <v>25.293327292457946</v>
      </c>
      <c r="DF38" s="230">
        <v>25.409849267498643</v>
      </c>
      <c r="DG38" s="230">
        <v>25.526371242539337</v>
      </c>
      <c r="DH38" s="230">
        <v>25.642893217580035</v>
      </c>
      <c r="DI38" s="230">
        <v>25.759415192620725</v>
      </c>
      <c r="DJ38" s="230">
        <v>25.875937167661419</v>
      </c>
      <c r="DK38" s="230">
        <v>25.992459142702117</v>
      </c>
      <c r="DL38" s="230">
        <v>26.108981117742811</v>
      </c>
      <c r="DM38" s="230">
        <v>26.225503092783502</v>
      </c>
      <c r="DN38" s="230">
        <v>26.342025067824196</v>
      </c>
      <c r="DO38" s="230">
        <v>26.458547042864893</v>
      </c>
      <c r="DP38" s="230">
        <v>26.575069017905591</v>
      </c>
      <c r="DQ38" s="230">
        <v>26.691590992946285</v>
      </c>
      <c r="DR38" s="230">
        <v>26.808112967986975</v>
      </c>
      <c r="DS38" s="230">
        <v>26.924634943027669</v>
      </c>
      <c r="DT38" s="230">
        <v>27.041156918068367</v>
      </c>
      <c r="DU38" s="230">
        <v>27.157678893109061</v>
      </c>
      <c r="DV38" s="230">
        <v>27.274200868149752</v>
      </c>
      <c r="DW38" s="230">
        <v>27.390722843190449</v>
      </c>
      <c r="DX38" s="230">
        <v>27.507244818231143</v>
      </c>
      <c r="DY38" s="230">
        <v>27.623766793271841</v>
      </c>
      <c r="DZ38" s="230">
        <v>27.740288768312535</v>
      </c>
      <c r="EA38" s="230">
        <v>27.856810743353225</v>
      </c>
      <c r="EB38" s="230">
        <v>27.973332718393923</v>
      </c>
      <c r="EC38" s="230">
        <v>28.089854693434617</v>
      </c>
      <c r="ED38" s="230">
        <v>28.206376668475311</v>
      </c>
      <c r="EE38" s="230">
        <v>28.322898643516009</v>
      </c>
      <c r="EF38" s="230">
        <v>28.439420618556699</v>
      </c>
      <c r="EG38" s="230">
        <v>28.555942593597393</v>
      </c>
      <c r="EH38" s="230">
        <v>28.672464568638087</v>
      </c>
      <c r="EI38" s="230">
        <v>28.788986543678785</v>
      </c>
      <c r="EJ38" s="230">
        <v>28.905508518719483</v>
      </c>
      <c r="EK38" s="230">
        <v>29.022030493760173</v>
      </c>
      <c r="EL38" s="230">
        <v>29.138552468800867</v>
      </c>
      <c r="EM38" s="230">
        <v>29.255074443841561</v>
      </c>
      <c r="EN38" s="230">
        <v>29.371596418882259</v>
      </c>
      <c r="EO38" s="230">
        <v>29.488118393922949</v>
      </c>
      <c r="EP38" s="230">
        <v>29.604640368963643</v>
      </c>
      <c r="EQ38" s="230">
        <v>29.721162344004341</v>
      </c>
      <c r="ER38" s="230">
        <v>29.837684319045035</v>
      </c>
      <c r="ES38" s="230">
        <v>29.954206294085726</v>
      </c>
      <c r="ET38" s="230">
        <v>30.070728269126423</v>
      </c>
      <c r="EU38" s="230">
        <v>30.187250244167117</v>
      </c>
      <c r="EV38" s="230">
        <v>30.303772219207815</v>
      </c>
      <c r="EW38" s="230">
        <v>30.420294194248509</v>
      </c>
    </row>
    <row r="39" spans="1:153" x14ac:dyDescent="0.3">
      <c r="A39" s="10">
        <v>7011426</v>
      </c>
      <c r="B39" s="15" t="s">
        <v>35</v>
      </c>
      <c r="C39" s="230">
        <v>17.217887900162783</v>
      </c>
      <c r="D39" s="230">
        <v>17.368457623440047</v>
      </c>
      <c r="E39" s="230">
        <v>17.519027346717312</v>
      </c>
      <c r="F39" s="230">
        <v>17.669597069994577</v>
      </c>
      <c r="G39" s="230">
        <v>17.820166793271845</v>
      </c>
      <c r="H39" s="230">
        <v>17.97073651654911</v>
      </c>
      <c r="I39" s="230">
        <v>18.121306239826374</v>
      </c>
      <c r="J39" s="230">
        <v>18.271875963103639</v>
      </c>
      <c r="K39" s="230">
        <v>18.422445686380904</v>
      </c>
      <c r="L39" s="230">
        <v>18.573015409658172</v>
      </c>
      <c r="M39" s="230">
        <v>18.723585132935437</v>
      </c>
      <c r="N39" s="230">
        <v>18.874154856212702</v>
      </c>
      <c r="O39" s="230">
        <v>19.024724579489966</v>
      </c>
      <c r="P39" s="230">
        <v>19.175294302767227</v>
      </c>
      <c r="Q39" s="230">
        <v>19.325864026044499</v>
      </c>
      <c r="R39" s="230">
        <v>19.47643374932176</v>
      </c>
      <c r="S39" s="230">
        <v>19.627003472599029</v>
      </c>
      <c r="T39" s="230">
        <v>19.777573195876293</v>
      </c>
      <c r="U39" s="230">
        <v>19.928142919153558</v>
      </c>
      <c r="V39" s="230">
        <v>20.078712642430823</v>
      </c>
      <c r="W39" s="230">
        <v>20.229282365708091</v>
      </c>
      <c r="X39" s="230">
        <v>20.379852088985356</v>
      </c>
      <c r="Y39" s="230">
        <v>20.530421812262617</v>
      </c>
      <c r="Z39" s="230">
        <v>20.680991535539885</v>
      </c>
      <c r="AA39" s="230">
        <v>20.83156125881715</v>
      </c>
      <c r="AB39" s="230">
        <v>20.982130982094418</v>
      </c>
      <c r="AC39" s="230">
        <v>21.132700705371679</v>
      </c>
      <c r="AD39" s="230">
        <v>21.283270428648947</v>
      </c>
      <c r="AE39" s="230">
        <v>21.433840151926212</v>
      </c>
      <c r="AF39" s="230">
        <v>21.584409875203477</v>
      </c>
      <c r="AG39" s="230">
        <v>21.734979598480741</v>
      </c>
      <c r="AH39" s="230">
        <v>21.885549321758003</v>
      </c>
      <c r="AI39" s="230">
        <v>22.036119045035271</v>
      </c>
      <c r="AJ39" s="230">
        <v>22.186688768312536</v>
      </c>
      <c r="AK39" s="230">
        <v>22.337258491589804</v>
      </c>
      <c r="AL39" s="230">
        <v>22.487828214867069</v>
      </c>
      <c r="AM39" s="230">
        <v>22.63839793814433</v>
      </c>
      <c r="AN39" s="230">
        <v>22.788967661421598</v>
      </c>
      <c r="AO39" s="230">
        <v>22.939537384698863</v>
      </c>
      <c r="AP39" s="230">
        <v>23.090107107976131</v>
      </c>
      <c r="AQ39" s="230">
        <v>23.240676831253396</v>
      </c>
      <c r="AR39" s="230">
        <v>23.39124655453066</v>
      </c>
      <c r="AS39" s="230">
        <v>23.541816277807921</v>
      </c>
      <c r="AT39" s="230">
        <v>23.69238600108519</v>
      </c>
      <c r="AU39" s="230">
        <v>23.842955724362454</v>
      </c>
      <c r="AV39" s="230">
        <v>23.993525447639723</v>
      </c>
      <c r="AW39" s="230">
        <v>24.144095170916987</v>
      </c>
      <c r="AX39" s="230">
        <v>24.294664894194248</v>
      </c>
      <c r="AY39" s="230">
        <v>24.445234617471517</v>
      </c>
      <c r="AZ39" s="230">
        <v>24.595804340748781</v>
      </c>
      <c r="BA39" s="230">
        <v>24.74637406402605</v>
      </c>
      <c r="BB39" s="230">
        <v>24.896943787303314</v>
      </c>
      <c r="BC39" s="230">
        <v>25.047513510580576</v>
      </c>
      <c r="BD39" s="230">
        <v>25.19808323385784</v>
      </c>
      <c r="BE39" s="230">
        <v>25.348652957135108</v>
      </c>
      <c r="BF39" s="230">
        <v>25.499222680412373</v>
      </c>
      <c r="BG39" s="230">
        <v>25.649792403689641</v>
      </c>
      <c r="BH39" s="230">
        <v>25.800362126966906</v>
      </c>
      <c r="BI39" s="230">
        <v>25.950931850244167</v>
      </c>
      <c r="BJ39" s="230">
        <v>26.101501573521439</v>
      </c>
      <c r="BK39" s="230">
        <v>26.2520712967987</v>
      </c>
      <c r="BL39" s="230">
        <v>26.402641020075968</v>
      </c>
      <c r="BM39" s="230">
        <v>26.55321074335323</v>
      </c>
      <c r="BN39" s="230">
        <v>26.703780466630494</v>
      </c>
      <c r="BO39" s="230">
        <v>26.854350189907759</v>
      </c>
      <c r="BP39" s="230">
        <v>27.004919913185027</v>
      </c>
      <c r="BQ39" s="230">
        <v>27.155489636462292</v>
      </c>
      <c r="BR39" s="230">
        <v>27.30605935973956</v>
      </c>
      <c r="BS39" s="230">
        <v>27.456629083016821</v>
      </c>
      <c r="BT39" s="230">
        <v>27.607198806294086</v>
      </c>
      <c r="BU39" s="230">
        <v>27.757768529571354</v>
      </c>
      <c r="BV39" s="230">
        <v>27.908338252848619</v>
      </c>
      <c r="BW39" s="230">
        <v>28.058907976125887</v>
      </c>
      <c r="BX39" s="230">
        <v>28.209477699403148</v>
      </c>
      <c r="BY39" s="230">
        <v>28.360047422680417</v>
      </c>
      <c r="BZ39" s="230">
        <v>28.510617145957678</v>
      </c>
      <c r="CA39" s="230">
        <v>28.661186869234946</v>
      </c>
      <c r="CB39" s="230">
        <v>28.811756592512211</v>
      </c>
      <c r="CC39" s="230">
        <v>28.962326315789472</v>
      </c>
      <c r="CD39" s="230">
        <v>29.112896039066744</v>
      </c>
      <c r="CE39" s="230">
        <v>29.263465762344005</v>
      </c>
      <c r="CF39" s="230">
        <v>29.414035485621273</v>
      </c>
      <c r="CG39" s="230">
        <v>29.564605208898538</v>
      </c>
      <c r="CH39" s="230">
        <v>29.715174932175806</v>
      </c>
      <c r="CI39" s="230">
        <v>29.865744655453071</v>
      </c>
      <c r="CJ39" s="230">
        <v>30.016314378730332</v>
      </c>
      <c r="CK39" s="230">
        <v>30.166884102007597</v>
      </c>
      <c r="CL39" s="230">
        <v>30.317453825284865</v>
      </c>
      <c r="CM39" s="230">
        <v>30.46802354856213</v>
      </c>
      <c r="CN39" s="230">
        <v>30.618593271839398</v>
      </c>
      <c r="CO39" s="230">
        <v>30.769162995116659</v>
      </c>
      <c r="CP39" s="230">
        <v>30.919732718393924</v>
      </c>
      <c r="CQ39" s="230">
        <v>31.070302441671195</v>
      </c>
      <c r="CR39" s="230">
        <v>31.220872164948457</v>
      </c>
      <c r="CS39" s="230">
        <v>31.371441888225725</v>
      </c>
      <c r="CT39" s="230">
        <v>31.522011611502986</v>
      </c>
      <c r="CU39" s="230">
        <v>31.672581334780251</v>
      </c>
      <c r="CV39" s="230">
        <v>31.823151058057523</v>
      </c>
      <c r="CW39" s="230">
        <v>31.973720781334784</v>
      </c>
      <c r="CX39" s="230">
        <v>32.124290504612048</v>
      </c>
      <c r="CY39" s="230">
        <v>32.274860227889313</v>
      </c>
      <c r="CZ39" s="230">
        <v>32.425429951166578</v>
      </c>
      <c r="DA39" s="230">
        <v>32.57599967444385</v>
      </c>
      <c r="DB39" s="230">
        <v>32.726569397721107</v>
      </c>
      <c r="DC39" s="230">
        <v>32.877139120998379</v>
      </c>
      <c r="DD39" s="230">
        <v>33.027708844275637</v>
      </c>
      <c r="DE39" s="230">
        <v>33.178278567552908</v>
      </c>
      <c r="DF39" s="230">
        <v>33.328848290830173</v>
      </c>
      <c r="DG39" s="230">
        <v>33.479418014107438</v>
      </c>
      <c r="DH39" s="230">
        <v>33.629987737384702</v>
      </c>
      <c r="DI39" s="230">
        <v>33.78055746066196</v>
      </c>
      <c r="DJ39" s="230">
        <v>33.931127183939232</v>
      </c>
      <c r="DK39" s="230">
        <v>34.081696907216504</v>
      </c>
      <c r="DL39" s="230">
        <v>34.232266630493761</v>
      </c>
      <c r="DM39" s="230">
        <v>34.382836353771026</v>
      </c>
      <c r="DN39" s="230">
        <v>34.533406077048291</v>
      </c>
      <c r="DO39" s="230">
        <v>34.683975800325562</v>
      </c>
      <c r="DP39" s="230">
        <v>34.834545523602827</v>
      </c>
      <c r="DQ39" s="230">
        <v>34.985115246880085</v>
      </c>
      <c r="DR39" s="230">
        <v>35.135684970157357</v>
      </c>
      <c r="DS39" s="230">
        <v>35.286254693434621</v>
      </c>
      <c r="DT39" s="230">
        <v>35.436824416711886</v>
      </c>
      <c r="DU39" s="230">
        <v>35.587394139989151</v>
      </c>
      <c r="DV39" s="230">
        <v>35.737963863266415</v>
      </c>
      <c r="DW39" s="230">
        <v>35.888533586543687</v>
      </c>
      <c r="DX39" s="230">
        <v>36.039103309820945</v>
      </c>
      <c r="DY39" s="230">
        <v>36.189673033098217</v>
      </c>
      <c r="DZ39" s="230">
        <v>36.340242756375481</v>
      </c>
      <c r="EA39" s="230">
        <v>36.490812479652739</v>
      </c>
      <c r="EB39" s="230">
        <v>36.641382202930011</v>
      </c>
      <c r="EC39" s="230">
        <v>36.791951926207275</v>
      </c>
      <c r="ED39" s="230">
        <v>36.94252164948454</v>
      </c>
      <c r="EE39" s="230">
        <v>37.093091372761805</v>
      </c>
      <c r="EF39" s="230">
        <v>37.243661096039069</v>
      </c>
      <c r="EG39" s="230">
        <v>37.394230819316341</v>
      </c>
      <c r="EH39" s="230">
        <v>37.544800542593599</v>
      </c>
      <c r="EI39" s="230">
        <v>37.695370265870864</v>
      </c>
      <c r="EJ39" s="230">
        <v>37.845939989148135</v>
      </c>
      <c r="EK39" s="230">
        <v>37.9965097124254</v>
      </c>
      <c r="EL39" s="230">
        <v>38.147079435702665</v>
      </c>
      <c r="EM39" s="230">
        <v>38.297649158979922</v>
      </c>
      <c r="EN39" s="230">
        <v>38.448218882257194</v>
      </c>
      <c r="EO39" s="230">
        <v>38.598788605534459</v>
      </c>
      <c r="EP39" s="230">
        <v>38.749358328811724</v>
      </c>
      <c r="EQ39" s="230">
        <v>38.899928052088988</v>
      </c>
      <c r="ER39" s="230">
        <v>39.050497775366253</v>
      </c>
      <c r="ES39" s="230">
        <v>39.201067498643518</v>
      </c>
      <c r="ET39" s="230">
        <v>39.35163722192079</v>
      </c>
      <c r="EU39" s="230">
        <v>39.502206945198054</v>
      </c>
      <c r="EV39" s="230">
        <v>39.652776668475319</v>
      </c>
      <c r="EW39" s="230">
        <v>39.803346391752576</v>
      </c>
    </row>
    <row r="40" spans="1:153" x14ac:dyDescent="0.3">
      <c r="A40" s="10">
        <v>7011324</v>
      </c>
      <c r="B40" s="16" t="s">
        <v>36</v>
      </c>
      <c r="C40" s="230">
        <v>22.276104069451982</v>
      </c>
      <c r="D40" s="230">
        <v>22.467368312533917</v>
      </c>
      <c r="E40" s="230">
        <v>22.658632555615846</v>
      </c>
      <c r="F40" s="230">
        <v>22.849896798697774</v>
      </c>
      <c r="G40" s="230">
        <v>23.041161041779709</v>
      </c>
      <c r="H40" s="230">
        <v>23.232425284861641</v>
      </c>
      <c r="I40" s="230">
        <v>23.423689527943573</v>
      </c>
      <c r="J40" s="230">
        <v>23.614953771025501</v>
      </c>
      <c r="K40" s="230">
        <v>23.806218014107429</v>
      </c>
      <c r="L40" s="230">
        <v>23.997482257189368</v>
      </c>
      <c r="M40" s="230">
        <v>24.1887465002713</v>
      </c>
      <c r="N40" s="230">
        <v>24.380010743353228</v>
      </c>
      <c r="O40" s="230">
        <v>24.571274986435164</v>
      </c>
      <c r="P40" s="230">
        <v>24.762539229517092</v>
      </c>
      <c r="Q40" s="230">
        <v>24.953803472599024</v>
      </c>
      <c r="R40" s="230">
        <v>25.145067715680955</v>
      </c>
      <c r="S40" s="230">
        <v>25.336331958762887</v>
      </c>
      <c r="T40" s="230">
        <v>25.527596201844819</v>
      </c>
      <c r="U40" s="230">
        <v>25.718860444926751</v>
      </c>
      <c r="V40" s="230">
        <v>25.910124688008683</v>
      </c>
      <c r="W40" s="230">
        <v>26.101388931090614</v>
      </c>
      <c r="X40" s="230">
        <v>26.29265317417255</v>
      </c>
      <c r="Y40" s="230">
        <v>26.483917417254478</v>
      </c>
      <c r="Z40" s="230">
        <v>26.675181660336406</v>
      </c>
      <c r="AA40" s="230">
        <v>26.866445903418342</v>
      </c>
      <c r="AB40" s="230">
        <v>27.057710146500277</v>
      </c>
      <c r="AC40" s="230">
        <v>27.248974389582205</v>
      </c>
      <c r="AD40" s="230">
        <v>27.440238632664133</v>
      </c>
      <c r="AE40" s="230">
        <v>27.631502875746065</v>
      </c>
      <c r="AF40" s="230">
        <v>27.822767118828004</v>
      </c>
      <c r="AG40" s="230">
        <v>28.014031361909932</v>
      </c>
      <c r="AH40" s="230">
        <v>28.205295604991861</v>
      </c>
      <c r="AI40" s="230">
        <v>28.396559848073789</v>
      </c>
      <c r="AJ40" s="230">
        <v>28.587824091155721</v>
      </c>
      <c r="AK40" s="230">
        <v>28.77908833423766</v>
      </c>
      <c r="AL40" s="230">
        <v>28.970352577319588</v>
      </c>
      <c r="AM40" s="230">
        <v>29.161616820401516</v>
      </c>
      <c r="AN40" s="230">
        <v>29.352881063483455</v>
      </c>
      <c r="AO40" s="230">
        <v>29.544145306565387</v>
      </c>
      <c r="AP40" s="230">
        <v>29.735409549647315</v>
      </c>
      <c r="AQ40" s="230">
        <v>29.926673792729243</v>
      </c>
      <c r="AR40" s="230">
        <v>30.117938035811182</v>
      </c>
      <c r="AS40" s="230">
        <v>30.30920227889311</v>
      </c>
      <c r="AT40" s="230">
        <v>30.500466521975042</v>
      </c>
      <c r="AU40" s="230">
        <v>30.69173076505697</v>
      </c>
      <c r="AV40" s="230">
        <v>30.882995008138909</v>
      </c>
      <c r="AW40" s="230">
        <v>31.074259251220838</v>
      </c>
      <c r="AX40" s="230">
        <v>31.265523494302769</v>
      </c>
      <c r="AY40" s="230">
        <v>31.456787737384698</v>
      </c>
      <c r="AZ40" s="230">
        <v>31.648051980466636</v>
      </c>
      <c r="BA40" s="230">
        <v>31.839316223548565</v>
      </c>
      <c r="BB40" s="230">
        <v>32.030580466630497</v>
      </c>
      <c r="BC40" s="230">
        <v>32.221844709712421</v>
      </c>
      <c r="BD40" s="230">
        <v>32.413108952794353</v>
      </c>
      <c r="BE40" s="230">
        <v>32.604373195876292</v>
      </c>
      <c r="BF40" s="230">
        <v>32.795637438958224</v>
      </c>
      <c r="BG40" s="230">
        <v>32.986901682040148</v>
      </c>
      <c r="BH40" s="230">
        <v>33.17816592512208</v>
      </c>
      <c r="BI40" s="230">
        <v>33.369430168204019</v>
      </c>
      <c r="BJ40" s="230">
        <v>33.560694411285951</v>
      </c>
      <c r="BK40" s="230">
        <v>33.751958654367876</v>
      </c>
      <c r="BL40" s="230">
        <v>33.943222897449814</v>
      </c>
      <c r="BM40" s="230">
        <v>34.134487140531746</v>
      </c>
      <c r="BN40" s="230">
        <v>34.325751383613671</v>
      </c>
      <c r="BO40" s="230">
        <v>34.517015626695603</v>
      </c>
      <c r="BP40" s="230">
        <v>34.708279869777542</v>
      </c>
      <c r="BQ40" s="230">
        <v>34.899544112859473</v>
      </c>
      <c r="BR40" s="230">
        <v>35.090808355941398</v>
      </c>
      <c r="BS40" s="230">
        <v>35.28207259902333</v>
      </c>
      <c r="BT40" s="230">
        <v>35.473336842105269</v>
      </c>
      <c r="BU40" s="230">
        <v>35.664601085187201</v>
      </c>
      <c r="BV40" s="230">
        <v>35.855865328269125</v>
      </c>
      <c r="BW40" s="230">
        <v>36.047129571351057</v>
      </c>
      <c r="BX40" s="230">
        <v>36.238393814432989</v>
      </c>
      <c r="BY40" s="230">
        <v>36.429658057514928</v>
      </c>
      <c r="BZ40" s="230">
        <v>36.620922300596852</v>
      </c>
      <c r="CA40" s="230">
        <v>36.812186543678784</v>
      </c>
      <c r="CB40" s="230">
        <v>37.003450786760723</v>
      </c>
      <c r="CC40" s="230">
        <v>37.194715029842655</v>
      </c>
      <c r="CD40" s="230">
        <v>37.38597927292458</v>
      </c>
      <c r="CE40" s="230">
        <v>37.577243516006511</v>
      </c>
      <c r="CF40" s="230">
        <v>37.768507759088436</v>
      </c>
      <c r="CG40" s="230">
        <v>37.959772002170375</v>
      </c>
      <c r="CH40" s="230">
        <v>38.151036245252307</v>
      </c>
      <c r="CI40" s="230">
        <v>38.342300488334239</v>
      </c>
      <c r="CJ40" s="230">
        <v>38.533564731416163</v>
      </c>
      <c r="CK40" s="230">
        <v>38.724828974498102</v>
      </c>
      <c r="CL40" s="230">
        <v>38.916093217580034</v>
      </c>
      <c r="CM40" s="230">
        <v>39.107357460661966</v>
      </c>
      <c r="CN40" s="230">
        <v>39.298621703743905</v>
      </c>
      <c r="CO40" s="230">
        <v>39.489885946825822</v>
      </c>
      <c r="CP40" s="230">
        <v>39.681150189907761</v>
      </c>
      <c r="CQ40" s="230">
        <v>39.872414432989693</v>
      </c>
      <c r="CR40" s="230">
        <v>40.063678676071618</v>
      </c>
      <c r="CS40" s="230">
        <v>40.254942919153557</v>
      </c>
      <c r="CT40" s="230">
        <v>40.446207162235488</v>
      </c>
      <c r="CU40" s="230">
        <v>40.637471405317413</v>
      </c>
      <c r="CV40" s="230">
        <v>40.828735648399352</v>
      </c>
      <c r="CW40" s="230">
        <v>41.019999891481284</v>
      </c>
      <c r="CX40" s="230">
        <v>41.211264134563216</v>
      </c>
      <c r="CY40" s="230">
        <v>41.40252837764514</v>
      </c>
      <c r="CZ40" s="230">
        <v>41.593792620727072</v>
      </c>
      <c r="DA40" s="230">
        <v>41.785056863809011</v>
      </c>
      <c r="DB40" s="230">
        <v>41.976321106890943</v>
      </c>
      <c r="DC40" s="230">
        <v>42.167585349972867</v>
      </c>
      <c r="DD40" s="230">
        <v>42.358849593054799</v>
      </c>
      <c r="DE40" s="230">
        <v>42.550113836136738</v>
      </c>
      <c r="DF40" s="230">
        <v>42.74137807921867</v>
      </c>
      <c r="DG40" s="230">
        <v>42.932642322300595</v>
      </c>
      <c r="DH40" s="230">
        <v>43.123906565382534</v>
      </c>
      <c r="DI40" s="230">
        <v>43.315170808464458</v>
      </c>
      <c r="DJ40" s="230">
        <v>43.506435051546397</v>
      </c>
      <c r="DK40" s="230">
        <v>43.697699294628322</v>
      </c>
      <c r="DL40" s="230">
        <v>43.888963537710254</v>
      </c>
      <c r="DM40" s="230">
        <v>44.080227780792193</v>
      </c>
      <c r="DN40" s="230">
        <v>44.271492023874117</v>
      </c>
      <c r="DO40" s="230">
        <v>44.462756266956049</v>
      </c>
      <c r="DP40" s="230">
        <v>44.654020510037988</v>
      </c>
      <c r="DQ40" s="230">
        <v>44.845284753119905</v>
      </c>
      <c r="DR40" s="230">
        <v>45.036548996201844</v>
      </c>
      <c r="DS40" s="230">
        <v>45.227813239283776</v>
      </c>
      <c r="DT40" s="230">
        <v>45.419077482365708</v>
      </c>
      <c r="DU40" s="230">
        <v>45.610341725447647</v>
      </c>
      <c r="DV40" s="230">
        <v>45.801605968529572</v>
      </c>
      <c r="DW40" s="230">
        <v>45.992870211611503</v>
      </c>
      <c r="DX40" s="230">
        <v>46.184134454693435</v>
      </c>
      <c r="DY40" s="230">
        <v>46.375398697775374</v>
      </c>
      <c r="DZ40" s="230">
        <v>46.566662940857299</v>
      </c>
      <c r="EA40" s="230">
        <v>46.757927183939231</v>
      </c>
      <c r="EB40" s="230">
        <v>46.949191427021162</v>
      </c>
      <c r="EC40" s="230">
        <v>47.140455670103087</v>
      </c>
      <c r="ED40" s="230">
        <v>47.331719913185026</v>
      </c>
      <c r="EE40" s="230">
        <v>47.522984156266958</v>
      </c>
      <c r="EF40" s="230">
        <v>47.714248399348882</v>
      </c>
      <c r="EG40" s="230">
        <v>47.905512642430821</v>
      </c>
      <c r="EH40" s="230">
        <v>48.096776885512753</v>
      </c>
      <c r="EI40" s="230">
        <v>48.288041128594685</v>
      </c>
      <c r="EJ40" s="230">
        <v>48.479305371676624</v>
      </c>
      <c r="EK40" s="230">
        <v>48.670569614758541</v>
      </c>
      <c r="EL40" s="230">
        <v>48.86183385784048</v>
      </c>
      <c r="EM40" s="230">
        <v>49.053098100922412</v>
      </c>
      <c r="EN40" s="230">
        <v>49.244362344004337</v>
      </c>
      <c r="EO40" s="230">
        <v>49.435626587086276</v>
      </c>
      <c r="EP40" s="230">
        <v>49.626890830168207</v>
      </c>
      <c r="EQ40" s="230">
        <v>49.818155073250139</v>
      </c>
      <c r="ER40" s="230">
        <v>50.009419316332064</v>
      </c>
      <c r="ES40" s="230">
        <v>50.200683559414003</v>
      </c>
      <c r="ET40" s="230">
        <v>50.391947802495935</v>
      </c>
      <c r="EU40" s="230">
        <v>50.583212045577866</v>
      </c>
      <c r="EV40" s="230">
        <v>50.774476288659805</v>
      </c>
      <c r="EW40" s="230">
        <v>50.965740531741723</v>
      </c>
    </row>
    <row r="41" spans="1:153" x14ac:dyDescent="0.3">
      <c r="A41" s="10">
        <v>7011360</v>
      </c>
      <c r="B41" s="16" t="s">
        <v>37</v>
      </c>
      <c r="C41" s="230">
        <v>27.055439066739009</v>
      </c>
      <c r="D41" s="230">
        <v>27.286041345632114</v>
      </c>
      <c r="E41" s="230">
        <v>27.516643624525226</v>
      </c>
      <c r="F41" s="230">
        <v>27.747245903418332</v>
      </c>
      <c r="G41" s="230">
        <v>27.977848182311444</v>
      </c>
      <c r="H41" s="230">
        <v>28.208450461204556</v>
      </c>
      <c r="I41" s="230">
        <v>28.439052740097662</v>
      </c>
      <c r="J41" s="230">
        <v>28.669655018990767</v>
      </c>
      <c r="K41" s="230">
        <v>28.900257297883879</v>
      </c>
      <c r="L41" s="230">
        <v>29.130859576776992</v>
      </c>
      <c r="M41" s="230">
        <v>29.361461855670097</v>
      </c>
      <c r="N41" s="230">
        <v>29.592064134563206</v>
      </c>
      <c r="O41" s="230">
        <v>29.822666413456314</v>
      </c>
      <c r="P41" s="230">
        <v>30.053268692349423</v>
      </c>
      <c r="Q41" s="230">
        <v>30.283870971242532</v>
      </c>
      <c r="R41" s="230">
        <v>30.514473250135644</v>
      </c>
      <c r="S41" s="230">
        <v>30.74507552902875</v>
      </c>
      <c r="T41" s="230">
        <v>30.975677807921858</v>
      </c>
      <c r="U41" s="230">
        <v>31.206280086814971</v>
      </c>
      <c r="V41" s="230">
        <v>31.43688236570808</v>
      </c>
      <c r="W41" s="230">
        <v>31.667484644601188</v>
      </c>
      <c r="X41" s="230">
        <v>31.898086923494294</v>
      </c>
      <c r="Y41" s="230">
        <v>32.128689202387406</v>
      </c>
      <c r="Z41" s="230">
        <v>32.359291481280515</v>
      </c>
      <c r="AA41" s="230">
        <v>32.589893760173624</v>
      </c>
      <c r="AB41" s="230">
        <v>32.820496039066732</v>
      </c>
      <c r="AC41" s="230">
        <v>33.051098317959841</v>
      </c>
      <c r="AD41" s="230">
        <v>33.28170059685295</v>
      </c>
      <c r="AE41" s="230">
        <v>33.512302875746059</v>
      </c>
      <c r="AF41" s="230">
        <v>33.742905154639168</v>
      </c>
      <c r="AG41" s="230">
        <v>33.973507433532276</v>
      </c>
      <c r="AH41" s="230">
        <v>34.204109712425385</v>
      </c>
      <c r="AI41" s="230">
        <v>34.434711991318494</v>
      </c>
      <c r="AJ41" s="230">
        <v>34.665314270211603</v>
      </c>
      <c r="AK41" s="230">
        <v>34.895916549104719</v>
      </c>
      <c r="AL41" s="230">
        <v>35.126518827997828</v>
      </c>
      <c r="AM41" s="230">
        <v>35.357121106890929</v>
      </c>
      <c r="AN41" s="230">
        <v>35.587723385784045</v>
      </c>
      <c r="AO41" s="230">
        <v>35.818325664677147</v>
      </c>
      <c r="AP41" s="230">
        <v>36.048927943570263</v>
      </c>
      <c r="AQ41" s="230">
        <v>36.279530222463364</v>
      </c>
      <c r="AR41" s="230">
        <v>36.51013250135648</v>
      </c>
      <c r="AS41" s="230">
        <v>36.740734780249582</v>
      </c>
      <c r="AT41" s="230">
        <v>36.971337059142698</v>
      </c>
      <c r="AU41" s="230">
        <v>37.201939338035807</v>
      </c>
      <c r="AV41" s="230">
        <v>37.432541616928916</v>
      </c>
      <c r="AW41" s="230">
        <v>37.663143895822017</v>
      </c>
      <c r="AX41" s="230">
        <v>37.893746174715133</v>
      </c>
      <c r="AY41" s="230">
        <v>38.124348453608242</v>
      </c>
      <c r="AZ41" s="230">
        <v>38.354950732501351</v>
      </c>
      <c r="BA41" s="230">
        <v>38.58555301139446</v>
      </c>
      <c r="BB41" s="230">
        <v>38.816155290287568</v>
      </c>
      <c r="BC41" s="230">
        <v>39.046757569180677</v>
      </c>
      <c r="BD41" s="230">
        <v>39.277359848073786</v>
      </c>
      <c r="BE41" s="230">
        <v>39.507962126966895</v>
      </c>
      <c r="BF41" s="230">
        <v>39.738564405860004</v>
      </c>
      <c r="BG41" s="230">
        <v>39.969166684753112</v>
      </c>
      <c r="BH41" s="230">
        <v>40.199768963646221</v>
      </c>
      <c r="BI41" s="230">
        <v>40.43037124253933</v>
      </c>
      <c r="BJ41" s="230">
        <v>40.660973521432446</v>
      </c>
      <c r="BK41" s="230">
        <v>40.891575800325548</v>
      </c>
      <c r="BL41" s="230">
        <v>41.122178079218656</v>
      </c>
      <c r="BM41" s="230">
        <v>41.352780358111772</v>
      </c>
      <c r="BN41" s="230">
        <v>41.583382637004874</v>
      </c>
      <c r="BO41" s="230">
        <v>41.81398491589799</v>
      </c>
      <c r="BP41" s="230">
        <v>42.044587194791092</v>
      </c>
      <c r="BQ41" s="230">
        <v>42.275189473684208</v>
      </c>
      <c r="BR41" s="230">
        <v>42.505791752577309</v>
      </c>
      <c r="BS41" s="230">
        <v>42.736394031470425</v>
      </c>
      <c r="BT41" s="230">
        <v>42.966996310363534</v>
      </c>
      <c r="BU41" s="230">
        <v>43.197598589256643</v>
      </c>
      <c r="BV41" s="230">
        <v>43.428200868149752</v>
      </c>
      <c r="BW41" s="230">
        <v>43.65880314704286</v>
      </c>
      <c r="BX41" s="230">
        <v>43.889405425935962</v>
      </c>
      <c r="BY41" s="230">
        <v>44.120007704829078</v>
      </c>
      <c r="BZ41" s="230">
        <v>44.350609983722187</v>
      </c>
      <c r="CA41" s="230">
        <v>44.581212262615303</v>
      </c>
      <c r="CB41" s="230">
        <v>44.811814541508411</v>
      </c>
      <c r="CC41" s="230">
        <v>45.042416820401513</v>
      </c>
      <c r="CD41" s="230">
        <v>45.273019099294622</v>
      </c>
      <c r="CE41" s="230">
        <v>45.503621378187724</v>
      </c>
      <c r="CF41" s="230">
        <v>45.734223657080847</v>
      </c>
      <c r="CG41" s="230">
        <v>45.964825935973955</v>
      </c>
      <c r="CH41" s="230">
        <v>46.195428214867057</v>
      </c>
      <c r="CI41" s="230">
        <v>46.426030493760173</v>
      </c>
      <c r="CJ41" s="230">
        <v>46.656632772653275</v>
      </c>
      <c r="CK41" s="230">
        <v>46.887235051546384</v>
      </c>
      <c r="CL41" s="230">
        <v>47.117837330439492</v>
      </c>
      <c r="CM41" s="230">
        <v>47.348439609332608</v>
      </c>
      <c r="CN41" s="230">
        <v>47.579041888225717</v>
      </c>
      <c r="CO41" s="230">
        <v>47.809644167118819</v>
      </c>
      <c r="CP41" s="230">
        <v>48.040246446011935</v>
      </c>
      <c r="CQ41" s="230">
        <v>48.270848724905044</v>
      </c>
      <c r="CR41" s="230">
        <v>48.501451003798145</v>
      </c>
      <c r="CS41" s="230">
        <v>48.732053282691268</v>
      </c>
      <c r="CT41" s="230">
        <v>48.96265556158437</v>
      </c>
      <c r="CU41" s="230">
        <v>49.193257840477479</v>
      </c>
      <c r="CV41" s="230">
        <v>49.423860119370588</v>
      </c>
      <c r="CW41" s="230">
        <v>49.654462398263689</v>
      </c>
      <c r="CX41" s="230">
        <v>49.885064677156805</v>
      </c>
      <c r="CY41" s="230">
        <v>50.115666956049914</v>
      </c>
      <c r="CZ41" s="230">
        <v>50.346269234943023</v>
      </c>
      <c r="DA41" s="230">
        <v>50.576871513836139</v>
      </c>
      <c r="DB41" s="230">
        <v>50.80747379272924</v>
      </c>
      <c r="DC41" s="230">
        <v>51.038076071622349</v>
      </c>
      <c r="DD41" s="230">
        <v>51.268678350515451</v>
      </c>
      <c r="DE41" s="230">
        <v>51.499280629408567</v>
      </c>
      <c r="DF41" s="230">
        <v>51.729882908301676</v>
      </c>
      <c r="DG41" s="230">
        <v>51.960485187194784</v>
      </c>
      <c r="DH41" s="230">
        <v>52.1910874660879</v>
      </c>
      <c r="DI41" s="230">
        <v>52.421689744981002</v>
      </c>
      <c r="DJ41" s="230">
        <v>52.652292023874111</v>
      </c>
      <c r="DK41" s="230">
        <v>52.88289430276722</v>
      </c>
      <c r="DL41" s="230">
        <v>53.113496581660321</v>
      </c>
      <c r="DM41" s="230">
        <v>53.344098860553444</v>
      </c>
      <c r="DN41" s="230">
        <v>53.574701139446546</v>
      </c>
      <c r="DO41" s="230">
        <v>53.805303418339662</v>
      </c>
      <c r="DP41" s="230">
        <v>54.035905697232771</v>
      </c>
      <c r="DQ41" s="230">
        <v>54.266507976125872</v>
      </c>
      <c r="DR41" s="230">
        <v>54.497110255018981</v>
      </c>
      <c r="DS41" s="230">
        <v>54.727712533912097</v>
      </c>
      <c r="DT41" s="230">
        <v>54.958314812805206</v>
      </c>
      <c r="DU41" s="230">
        <v>55.188917091698315</v>
      </c>
      <c r="DV41" s="230">
        <v>55.419519370591416</v>
      </c>
      <c r="DW41" s="230">
        <v>55.650121649484532</v>
      </c>
      <c r="DX41" s="230">
        <v>55.880723928377634</v>
      </c>
      <c r="DY41" s="230">
        <v>56.111326207270743</v>
      </c>
      <c r="DZ41" s="230">
        <v>56.341928486163866</v>
      </c>
      <c r="EA41" s="230">
        <v>56.572530765056968</v>
      </c>
      <c r="EB41" s="230">
        <v>56.803133043950076</v>
      </c>
      <c r="EC41" s="230">
        <v>57.033735322843178</v>
      </c>
      <c r="ED41" s="230">
        <v>57.264337601736294</v>
      </c>
      <c r="EE41" s="230">
        <v>57.494939880629403</v>
      </c>
      <c r="EF41" s="230">
        <v>57.725542159522512</v>
      </c>
      <c r="EG41" s="230">
        <v>57.956144438415627</v>
      </c>
      <c r="EH41" s="230">
        <v>58.186746717308729</v>
      </c>
      <c r="EI41" s="230">
        <v>58.417348996201838</v>
      </c>
      <c r="EJ41" s="230">
        <v>58.647951275094947</v>
      </c>
      <c r="EK41" s="230">
        <v>58.878553553988048</v>
      </c>
      <c r="EL41" s="230">
        <v>59.109155832881171</v>
      </c>
      <c r="EM41" s="230">
        <v>59.339758111774273</v>
      </c>
      <c r="EN41" s="230">
        <v>59.570360390667382</v>
      </c>
      <c r="EO41" s="230">
        <v>59.800962669560498</v>
      </c>
      <c r="EP41" s="230">
        <v>60.0315649484536</v>
      </c>
      <c r="EQ41" s="230">
        <v>60.262167227346708</v>
      </c>
      <c r="ER41" s="230">
        <v>60.492769506239824</v>
      </c>
      <c r="ES41" s="230">
        <v>60.723371785132933</v>
      </c>
      <c r="ET41" s="230">
        <v>60.953974064026042</v>
      </c>
      <c r="EU41" s="230">
        <v>61.184576342919144</v>
      </c>
      <c r="EV41" s="230">
        <v>61.41517862181226</v>
      </c>
      <c r="EW41" s="230">
        <v>61.645780900705361</v>
      </c>
    </row>
    <row r="42" spans="1:153" x14ac:dyDescent="0.3">
      <c r="A42" s="10">
        <v>7011372</v>
      </c>
      <c r="B42" s="16" t="s">
        <v>38</v>
      </c>
      <c r="C42" s="230">
        <v>45.584911448724903</v>
      </c>
      <c r="D42" s="230">
        <v>45.979648290830163</v>
      </c>
      <c r="E42" s="230">
        <v>46.374385132935416</v>
      </c>
      <c r="F42" s="230">
        <v>46.769121975040676</v>
      </c>
      <c r="G42" s="230">
        <v>47.163858817145957</v>
      </c>
      <c r="H42" s="230">
        <v>47.55859565925121</v>
      </c>
      <c r="I42" s="230">
        <v>47.953332501356471</v>
      </c>
      <c r="J42" s="230">
        <v>48.348069343461731</v>
      </c>
      <c r="K42" s="230">
        <v>48.742806185566991</v>
      </c>
      <c r="L42" s="230">
        <v>49.137543027672265</v>
      </c>
      <c r="M42" s="230">
        <v>49.532279869777526</v>
      </c>
      <c r="N42" s="230">
        <v>49.927016711882786</v>
      </c>
      <c r="O42" s="230">
        <v>50.321753553988046</v>
      </c>
      <c r="P42" s="230">
        <v>50.716490396093313</v>
      </c>
      <c r="Q42" s="230">
        <v>51.11122723819858</v>
      </c>
      <c r="R42" s="230">
        <v>51.505964080303841</v>
      </c>
      <c r="S42" s="230">
        <v>51.900700922409101</v>
      </c>
      <c r="T42" s="230">
        <v>52.295437764514368</v>
      </c>
      <c r="U42" s="230">
        <v>52.690174606619628</v>
      </c>
      <c r="V42" s="230">
        <v>53.084911448724895</v>
      </c>
      <c r="W42" s="230">
        <v>53.479648290830156</v>
      </c>
      <c r="X42" s="230">
        <v>53.874385132935416</v>
      </c>
      <c r="Y42" s="230">
        <v>54.269121975040683</v>
      </c>
      <c r="Z42" s="230">
        <v>54.66385881714595</v>
      </c>
      <c r="AA42" s="230">
        <v>55.05859565925121</v>
      </c>
      <c r="AB42" s="230">
        <v>55.453332501356471</v>
      </c>
      <c r="AC42" s="230">
        <v>55.848069343461745</v>
      </c>
      <c r="AD42" s="230">
        <v>56.242806185567005</v>
      </c>
      <c r="AE42" s="230">
        <v>56.637543027672265</v>
      </c>
      <c r="AF42" s="230">
        <v>57.032279869777526</v>
      </c>
      <c r="AG42" s="230">
        <v>57.427016711882779</v>
      </c>
      <c r="AH42" s="230">
        <v>57.82175355398806</v>
      </c>
      <c r="AI42" s="230">
        <v>58.21649039609332</v>
      </c>
      <c r="AJ42" s="230">
        <v>58.61122723819858</v>
      </c>
      <c r="AK42" s="230">
        <v>59.005964080303833</v>
      </c>
      <c r="AL42" s="230">
        <v>59.400700922409115</v>
      </c>
      <c r="AM42" s="230">
        <v>59.795437764514375</v>
      </c>
      <c r="AN42" s="230">
        <v>60.190174606619635</v>
      </c>
      <c r="AO42" s="230">
        <v>60.584911448724888</v>
      </c>
      <c r="AP42" s="230">
        <v>60.97964829083017</v>
      </c>
      <c r="AQ42" s="230">
        <v>61.37438513293543</v>
      </c>
      <c r="AR42" s="230">
        <v>61.76912197504069</v>
      </c>
      <c r="AS42" s="230">
        <v>62.163858817145943</v>
      </c>
      <c r="AT42" s="230">
        <v>62.558595659251203</v>
      </c>
      <c r="AU42" s="230">
        <v>62.953332501356485</v>
      </c>
      <c r="AV42" s="230">
        <v>63.348069343461745</v>
      </c>
      <c r="AW42" s="230">
        <v>63.742806185566998</v>
      </c>
      <c r="AX42" s="230">
        <v>64.137543027672265</v>
      </c>
      <c r="AY42" s="230">
        <v>64.532279869777511</v>
      </c>
      <c r="AZ42" s="230">
        <v>64.9270167118828</v>
      </c>
      <c r="BA42" s="230">
        <v>65.32175355398806</v>
      </c>
      <c r="BB42" s="230">
        <v>65.71649039609332</v>
      </c>
      <c r="BC42" s="230">
        <v>66.111227238198566</v>
      </c>
      <c r="BD42" s="230">
        <v>66.505964080303826</v>
      </c>
      <c r="BE42" s="230">
        <v>66.900700922409115</v>
      </c>
      <c r="BF42" s="230">
        <v>67.295437764514375</v>
      </c>
      <c r="BG42" s="230">
        <v>67.690174606619621</v>
      </c>
      <c r="BH42" s="230">
        <v>68.084911448724881</v>
      </c>
      <c r="BI42" s="230">
        <v>68.47964829083017</v>
      </c>
      <c r="BJ42" s="230">
        <v>68.87438513293543</v>
      </c>
      <c r="BK42" s="230">
        <v>69.269121975040676</v>
      </c>
      <c r="BL42" s="230">
        <v>69.663858817145936</v>
      </c>
      <c r="BM42" s="230">
        <v>70.058595659251225</v>
      </c>
      <c r="BN42" s="230">
        <v>70.453332501356485</v>
      </c>
      <c r="BO42" s="230">
        <v>70.848069343461731</v>
      </c>
      <c r="BP42" s="230">
        <v>71.242806185566991</v>
      </c>
      <c r="BQ42" s="230">
        <v>71.63754302767228</v>
      </c>
      <c r="BR42" s="230">
        <v>72.03227986977754</v>
      </c>
      <c r="BS42" s="230">
        <v>72.427016711882786</v>
      </c>
      <c r="BT42" s="230">
        <v>72.821753553988046</v>
      </c>
      <c r="BU42" s="230">
        <v>73.216490396093306</v>
      </c>
      <c r="BV42" s="230">
        <v>73.611227238198595</v>
      </c>
      <c r="BW42" s="230">
        <v>74.005964080303841</v>
      </c>
      <c r="BX42" s="230">
        <v>74.400700922409101</v>
      </c>
      <c r="BY42" s="230">
        <v>74.795437764514361</v>
      </c>
      <c r="BZ42" s="230">
        <v>75.190174606619649</v>
      </c>
      <c r="CA42" s="230">
        <v>75.584911448724895</v>
      </c>
      <c r="CB42" s="230">
        <v>75.979648290830156</v>
      </c>
      <c r="CC42" s="230">
        <v>76.374385132935416</v>
      </c>
      <c r="CD42" s="230">
        <v>76.76912197504069</v>
      </c>
      <c r="CE42" s="230">
        <v>77.163858817145936</v>
      </c>
      <c r="CF42" s="230">
        <v>77.55859565925121</v>
      </c>
      <c r="CG42" s="230">
        <v>77.953332501356471</v>
      </c>
      <c r="CH42" s="230">
        <v>78.348069343461731</v>
      </c>
      <c r="CI42" s="230">
        <v>78.742806185567005</v>
      </c>
      <c r="CJ42" s="230">
        <v>79.137543027672251</v>
      </c>
      <c r="CK42" s="230">
        <v>79.532279869777526</v>
      </c>
      <c r="CL42" s="230">
        <v>79.9270167118828</v>
      </c>
      <c r="CM42" s="230">
        <v>80.321753553988046</v>
      </c>
      <c r="CN42" s="230">
        <v>80.71649039609332</v>
      </c>
      <c r="CO42" s="230">
        <v>81.11122723819858</v>
      </c>
      <c r="CP42" s="230">
        <v>81.505964080303841</v>
      </c>
      <c r="CQ42" s="230">
        <v>81.900700922409115</v>
      </c>
      <c r="CR42" s="230">
        <v>82.295437764514361</v>
      </c>
      <c r="CS42" s="230">
        <v>82.690174606619635</v>
      </c>
      <c r="CT42" s="230">
        <v>83.084911448724895</v>
      </c>
      <c r="CU42" s="230">
        <v>83.479648290830156</v>
      </c>
      <c r="CV42" s="230">
        <v>83.87438513293543</v>
      </c>
      <c r="CW42" s="230">
        <v>84.26912197504069</v>
      </c>
      <c r="CX42" s="230">
        <v>84.66385881714595</v>
      </c>
      <c r="CY42" s="230">
        <v>85.05859565925121</v>
      </c>
      <c r="CZ42" s="230">
        <v>85.453332501356471</v>
      </c>
      <c r="DA42" s="230">
        <v>85.848069343461745</v>
      </c>
      <c r="DB42" s="230">
        <v>86.242806185567005</v>
      </c>
      <c r="DC42" s="230">
        <v>86.637543027672265</v>
      </c>
      <c r="DD42" s="230">
        <v>87.032279869777526</v>
      </c>
      <c r="DE42" s="230">
        <v>87.4270167118828</v>
      </c>
      <c r="DF42" s="230">
        <v>87.82175355398806</v>
      </c>
      <c r="DG42" s="230">
        <v>88.21649039609332</v>
      </c>
      <c r="DH42" s="230">
        <v>88.61122723819858</v>
      </c>
      <c r="DI42" s="230">
        <v>89.005964080303841</v>
      </c>
      <c r="DJ42" s="230">
        <v>89.400700922409115</v>
      </c>
      <c r="DK42" s="230">
        <v>89.795437764514375</v>
      </c>
      <c r="DL42" s="230">
        <v>90.190174606619635</v>
      </c>
      <c r="DM42" s="230">
        <v>90.584911448724895</v>
      </c>
      <c r="DN42" s="230">
        <v>90.979648290830156</v>
      </c>
      <c r="DO42" s="230">
        <v>91.37438513293543</v>
      </c>
      <c r="DP42" s="230">
        <v>91.76912197504069</v>
      </c>
      <c r="DQ42" s="230">
        <v>92.16385881714595</v>
      </c>
      <c r="DR42" s="230">
        <v>92.558595659251225</v>
      </c>
      <c r="DS42" s="230">
        <v>92.953332501356471</v>
      </c>
      <c r="DT42" s="230">
        <v>93.348069343461745</v>
      </c>
      <c r="DU42" s="230">
        <v>93.742806185567005</v>
      </c>
      <c r="DV42" s="230">
        <v>94.137543027672265</v>
      </c>
      <c r="DW42" s="230">
        <v>94.53227986977754</v>
      </c>
      <c r="DX42" s="230">
        <v>94.927016711882771</v>
      </c>
      <c r="DY42" s="230">
        <v>95.32175355398806</v>
      </c>
      <c r="DZ42" s="230">
        <v>95.716490396093334</v>
      </c>
      <c r="EA42" s="230">
        <v>96.11122723819858</v>
      </c>
      <c r="EB42" s="230">
        <v>96.505964080303855</v>
      </c>
      <c r="EC42" s="230">
        <v>96.900700922409115</v>
      </c>
      <c r="ED42" s="230">
        <v>97.295437764514375</v>
      </c>
      <c r="EE42" s="230">
        <v>97.690174606619649</v>
      </c>
      <c r="EF42" s="230">
        <v>98.084911448724881</v>
      </c>
      <c r="EG42" s="230">
        <v>98.47964829083017</v>
      </c>
      <c r="EH42" s="230">
        <v>98.87438513293543</v>
      </c>
      <c r="EI42" s="230">
        <v>99.269121975040704</v>
      </c>
      <c r="EJ42" s="230">
        <v>99.663858817145965</v>
      </c>
      <c r="EK42" s="230">
        <v>100.05859565925122</v>
      </c>
      <c r="EL42" s="230">
        <v>100.45333250135648</v>
      </c>
      <c r="EM42" s="230">
        <v>100.84806934346175</v>
      </c>
      <c r="EN42" s="230">
        <v>101.24280618556702</v>
      </c>
      <c r="EO42" s="230">
        <v>101.63754302767228</v>
      </c>
      <c r="EP42" s="230">
        <v>102.03227986977754</v>
      </c>
      <c r="EQ42" s="230">
        <v>102.42701671188279</v>
      </c>
      <c r="ER42" s="230">
        <v>102.82175355398805</v>
      </c>
      <c r="ES42" s="230">
        <v>103.21649039609333</v>
      </c>
      <c r="ET42" s="230">
        <v>103.61122723819859</v>
      </c>
      <c r="EU42" s="230">
        <v>104.00596408030384</v>
      </c>
      <c r="EV42" s="230">
        <v>104.40070092240913</v>
      </c>
      <c r="EW42" s="230">
        <v>104.79543776451436</v>
      </c>
    </row>
  </sheetData>
  <sheetProtection algorithmName="SHA-512" hashValue="L3NLwv0x5K+E5SOO0MqcFVjhm0VqHUsLWlJkjb1joyaqKhkuvRhRMfC+6WKVyk2LgNxuMxlFaHcwlRwvpxIxNg==" saltValue="xvTI0ZYe7iOEy4JbIXukxw==" spinCount="100000" sheet="1" objects="1" scenarios="1"/>
  <phoneticPr fontId="3" type="noConversion"/>
  <conditionalFormatting sqref="B14">
    <cfRule type="cellIs" dxfId="3" priority="4" stopIfTrue="1" operator="equal">
      <formula>0</formula>
    </cfRule>
  </conditionalFormatting>
  <conditionalFormatting sqref="B16">
    <cfRule type="cellIs" dxfId="2" priority="3" stopIfTrue="1" operator="equal">
      <formula>0</formula>
    </cfRule>
  </conditionalFormatting>
  <conditionalFormatting sqref="A16">
    <cfRule type="cellIs" dxfId="1" priority="2" stopIfTrue="1" operator="equal">
      <formula>0</formula>
    </cfRule>
  </conditionalFormatting>
  <conditionalFormatting sqref="A14">
    <cfRule type="cellIs" dxfId="0" priority="1" stopIfTrue="1" operator="equal">
      <formula>0</formula>
    </cfRule>
  </conditionalFormatting>
  <pageMargins left="0.7" right="0.7" top="0.78740157499999996" bottom="0.78740157499999996" header="0.3" footer="0.3"/>
  <pageSetup paperSize="9" orientation="portrait" horizontalDpi="300" verticalDpi="30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Лист11"/>
  <dimension ref="A1:EW28"/>
  <sheetViews>
    <sheetView workbookViewId="0">
      <pane xSplit="2" ySplit="5" topLeftCell="C6" activePane="bottomRight" state="frozen"/>
      <selection pane="topRight" activeCell="C1" sqref="C1"/>
      <selection pane="bottomLeft" activeCell="A6" sqref="A6"/>
      <selection pane="bottomRight" activeCell="B3" sqref="B3"/>
    </sheetView>
  </sheetViews>
  <sheetFormatPr defaultColWidth="10" defaultRowHeight="14" x14ac:dyDescent="0.3"/>
  <cols>
    <col min="1" max="1" width="8.75" style="97" customWidth="1"/>
    <col min="2" max="2" width="24.25" style="97" customWidth="1"/>
    <col min="3" max="107" width="8.75" style="97" customWidth="1"/>
    <col min="108" max="108" width="9" style="97" customWidth="1"/>
    <col min="109" max="364" width="8.75" style="97" customWidth="1"/>
    <col min="365" max="365" width="24.25" style="97" customWidth="1"/>
    <col min="366" max="620" width="8.75" style="97" customWidth="1"/>
    <col min="621" max="621" width="24.25" style="97" customWidth="1"/>
    <col min="622" max="876" width="8.75" style="97" customWidth="1"/>
    <col min="877" max="877" width="24.25" style="97" customWidth="1"/>
    <col min="878" max="1132" width="8.75" style="97" customWidth="1"/>
    <col min="1133" max="1133" width="24.25" style="97" customWidth="1"/>
    <col min="1134" max="1388" width="8.75" style="97" customWidth="1"/>
    <col min="1389" max="1389" width="24.25" style="97" customWidth="1"/>
    <col min="1390" max="1644" width="8.75" style="97" customWidth="1"/>
    <col min="1645" max="1645" width="24.25" style="97" customWidth="1"/>
    <col min="1646" max="1900" width="8.75" style="97" customWidth="1"/>
    <col min="1901" max="1901" width="24.25" style="97" customWidth="1"/>
    <col min="1902" max="2156" width="8.75" style="97" customWidth="1"/>
    <col min="2157" max="2157" width="24.25" style="97" customWidth="1"/>
    <col min="2158" max="2412" width="8.75" style="97" customWidth="1"/>
    <col min="2413" max="2413" width="24.25" style="97" customWidth="1"/>
    <col min="2414" max="2668" width="8.75" style="97" customWidth="1"/>
    <col min="2669" max="2669" width="24.25" style="97" customWidth="1"/>
    <col min="2670" max="2924" width="8.75" style="97" customWidth="1"/>
    <col min="2925" max="2925" width="24.25" style="97" customWidth="1"/>
    <col min="2926" max="3180" width="8.75" style="97" customWidth="1"/>
    <col min="3181" max="3181" width="24.25" style="97" customWidth="1"/>
    <col min="3182" max="3436" width="8.75" style="97" customWidth="1"/>
    <col min="3437" max="3437" width="24.25" style="97" customWidth="1"/>
    <col min="3438" max="3692" width="8.75" style="97" customWidth="1"/>
    <col min="3693" max="3693" width="24.25" style="97" customWidth="1"/>
    <col min="3694" max="3948" width="8.75" style="97" customWidth="1"/>
    <col min="3949" max="3949" width="24.25" style="97" customWidth="1"/>
    <col min="3950" max="4204" width="8.75" style="97" customWidth="1"/>
    <col min="4205" max="4205" width="24.25" style="97" customWidth="1"/>
    <col min="4206" max="4460" width="8.75" style="97" customWidth="1"/>
    <col min="4461" max="4461" width="24.25" style="97" customWidth="1"/>
    <col min="4462" max="4716" width="8.75" style="97" customWidth="1"/>
    <col min="4717" max="4717" width="24.25" style="97" customWidth="1"/>
    <col min="4718" max="4972" width="8.75" style="97" customWidth="1"/>
    <col min="4973" max="4973" width="24.25" style="97" customWidth="1"/>
    <col min="4974" max="5228" width="8.75" style="97" customWidth="1"/>
    <col min="5229" max="5229" width="24.25" style="97" customWidth="1"/>
    <col min="5230" max="5484" width="8.75" style="97" customWidth="1"/>
    <col min="5485" max="5485" width="24.25" style="97" customWidth="1"/>
    <col min="5486" max="5740" width="8.75" style="97" customWidth="1"/>
    <col min="5741" max="5741" width="24.25" style="97" customWidth="1"/>
    <col min="5742" max="5996" width="8.75" style="97" customWidth="1"/>
    <col min="5997" max="5997" width="24.25" style="97" customWidth="1"/>
    <col min="5998" max="6252" width="8.75" style="97" customWidth="1"/>
    <col min="6253" max="6253" width="24.25" style="97" customWidth="1"/>
    <col min="6254" max="6508" width="8.75" style="97" customWidth="1"/>
    <col min="6509" max="6509" width="24.25" style="97" customWidth="1"/>
    <col min="6510" max="6764" width="8.75" style="97" customWidth="1"/>
    <col min="6765" max="6765" width="24.25" style="97" customWidth="1"/>
    <col min="6766" max="7020" width="8.75" style="97" customWidth="1"/>
    <col min="7021" max="7021" width="24.25" style="97" customWidth="1"/>
    <col min="7022" max="7276" width="8.75" style="97" customWidth="1"/>
    <col min="7277" max="7277" width="24.25" style="97" customWidth="1"/>
    <col min="7278" max="7532" width="8.75" style="97" customWidth="1"/>
    <col min="7533" max="7533" width="24.25" style="97" customWidth="1"/>
    <col min="7534" max="7788" width="8.75" style="97" customWidth="1"/>
    <col min="7789" max="7789" width="24.25" style="97" customWidth="1"/>
    <col min="7790" max="8044" width="8.75" style="97" customWidth="1"/>
    <col min="8045" max="8045" width="24.25" style="97" customWidth="1"/>
    <col min="8046" max="8300" width="8.75" style="97" customWidth="1"/>
    <col min="8301" max="8301" width="24.25" style="97" customWidth="1"/>
    <col min="8302" max="8556" width="8.75" style="97" customWidth="1"/>
    <col min="8557" max="8557" width="24.25" style="97" customWidth="1"/>
    <col min="8558" max="8812" width="8.75" style="97" customWidth="1"/>
    <col min="8813" max="8813" width="24.25" style="97" customWidth="1"/>
    <col min="8814" max="9068" width="8.75" style="97" customWidth="1"/>
    <col min="9069" max="9069" width="24.25" style="97" customWidth="1"/>
    <col min="9070" max="9324" width="8.75" style="97" customWidth="1"/>
    <col min="9325" max="9325" width="24.25" style="97" customWidth="1"/>
    <col min="9326" max="9580" width="8.75" style="97" customWidth="1"/>
    <col min="9581" max="9581" width="24.25" style="97" customWidth="1"/>
    <col min="9582" max="9836" width="8.75" style="97" customWidth="1"/>
    <col min="9837" max="9837" width="24.25" style="97" customWidth="1"/>
    <col min="9838" max="10092" width="8.75" style="97" customWidth="1"/>
    <col min="10093" max="10093" width="24.25" style="97" customWidth="1"/>
    <col min="10094" max="10348" width="8.75" style="97" customWidth="1"/>
    <col min="10349" max="10349" width="24.25" style="97" customWidth="1"/>
    <col min="10350" max="10604" width="8.75" style="97" customWidth="1"/>
    <col min="10605" max="10605" width="24.25" style="97" customWidth="1"/>
    <col min="10606" max="10860" width="8.75" style="97" customWidth="1"/>
    <col min="10861" max="10861" width="24.25" style="97" customWidth="1"/>
    <col min="10862" max="11116" width="8.75" style="97" customWidth="1"/>
    <col min="11117" max="11117" width="24.25" style="97" customWidth="1"/>
    <col min="11118" max="11372" width="8.75" style="97" customWidth="1"/>
    <col min="11373" max="11373" width="24.25" style="97" customWidth="1"/>
    <col min="11374" max="11628" width="8.75" style="97" customWidth="1"/>
    <col min="11629" max="11629" width="24.25" style="97" customWidth="1"/>
    <col min="11630" max="11884" width="8.75" style="97" customWidth="1"/>
    <col min="11885" max="11885" width="24.25" style="97" customWidth="1"/>
    <col min="11886" max="12140" width="8.75" style="97" customWidth="1"/>
    <col min="12141" max="12141" width="24.25" style="97" customWidth="1"/>
    <col min="12142" max="12396" width="8.75" style="97" customWidth="1"/>
    <col min="12397" max="12397" width="24.25" style="97" customWidth="1"/>
    <col min="12398" max="12652" width="8.75" style="97" customWidth="1"/>
    <col min="12653" max="12653" width="24.25" style="97" customWidth="1"/>
    <col min="12654" max="12908" width="8.75" style="97" customWidth="1"/>
    <col min="12909" max="12909" width="24.25" style="97" customWidth="1"/>
    <col min="12910" max="13164" width="8.75" style="97" customWidth="1"/>
    <col min="13165" max="13165" width="24.25" style="97" customWidth="1"/>
    <col min="13166" max="13420" width="8.75" style="97" customWidth="1"/>
    <col min="13421" max="13421" width="24.25" style="97" customWidth="1"/>
    <col min="13422" max="13676" width="8.75" style="97" customWidth="1"/>
    <col min="13677" max="13677" width="24.25" style="97" customWidth="1"/>
    <col min="13678" max="13932" width="8.75" style="97" customWidth="1"/>
    <col min="13933" max="13933" width="24.25" style="97" customWidth="1"/>
    <col min="13934" max="14188" width="8.75" style="97" customWidth="1"/>
    <col min="14189" max="14189" width="24.25" style="97" customWidth="1"/>
    <col min="14190" max="14444" width="8.75" style="97" customWidth="1"/>
    <col min="14445" max="14445" width="24.25" style="97" customWidth="1"/>
    <col min="14446" max="14700" width="8.75" style="97" customWidth="1"/>
    <col min="14701" max="14701" width="24.25" style="97" customWidth="1"/>
    <col min="14702" max="14956" width="8.75" style="97" customWidth="1"/>
    <col min="14957" max="14957" width="24.25" style="97" customWidth="1"/>
    <col min="14958" max="15212" width="8.75" style="97" customWidth="1"/>
    <col min="15213" max="15213" width="24.25" style="97" customWidth="1"/>
    <col min="15214" max="15468" width="8.75" style="97" customWidth="1"/>
    <col min="15469" max="15469" width="24.25" style="97" customWidth="1"/>
    <col min="15470" max="15724" width="8.75" style="97" customWidth="1"/>
    <col min="15725" max="15725" width="24.25" style="97" customWidth="1"/>
    <col min="15726" max="15980" width="8.75" style="97" customWidth="1"/>
    <col min="15981" max="15981" width="24.25" style="97" customWidth="1"/>
    <col min="15982" max="16384" width="8.75" style="97" customWidth="1"/>
  </cols>
  <sheetData>
    <row r="1" spans="1:153" ht="18" x14ac:dyDescent="0.4">
      <c r="A1" s="9" t="s">
        <v>403</v>
      </c>
    </row>
    <row r="2" spans="1:153" x14ac:dyDescent="0.3">
      <c r="C2" s="463">
        <v>1</v>
      </c>
      <c r="D2" s="463">
        <v>2</v>
      </c>
      <c r="E2" s="463">
        <v>3</v>
      </c>
      <c r="F2" s="463">
        <v>4</v>
      </c>
      <c r="G2" s="463">
        <v>5</v>
      </c>
      <c r="H2" s="463">
        <v>6</v>
      </c>
      <c r="I2" s="463">
        <v>7</v>
      </c>
      <c r="J2" s="463">
        <v>8</v>
      </c>
      <c r="K2" s="463">
        <v>9</v>
      </c>
      <c r="L2" s="463">
        <v>10</v>
      </c>
      <c r="M2" s="463">
        <v>11</v>
      </c>
      <c r="N2" s="463">
        <v>12</v>
      </c>
      <c r="O2" s="463">
        <v>13</v>
      </c>
      <c r="P2" s="463">
        <v>14</v>
      </c>
      <c r="Q2" s="463">
        <v>15</v>
      </c>
      <c r="R2" s="463">
        <v>16</v>
      </c>
      <c r="S2" s="463">
        <v>17</v>
      </c>
      <c r="T2" s="463">
        <v>18</v>
      </c>
      <c r="U2" s="463">
        <v>19</v>
      </c>
      <c r="V2" s="463">
        <v>20</v>
      </c>
      <c r="W2" s="463">
        <v>21</v>
      </c>
      <c r="X2" s="463">
        <v>22</v>
      </c>
      <c r="Y2" s="463">
        <v>23</v>
      </c>
      <c r="Z2" s="463">
        <v>24</v>
      </c>
      <c r="AA2" s="463">
        <v>25</v>
      </c>
      <c r="AB2" s="463">
        <v>26</v>
      </c>
      <c r="AC2" s="463">
        <v>27</v>
      </c>
      <c r="AD2" s="463">
        <v>28</v>
      </c>
      <c r="AE2" s="463">
        <v>29</v>
      </c>
      <c r="AF2" s="463">
        <v>30</v>
      </c>
      <c r="AG2" s="463">
        <v>31</v>
      </c>
      <c r="AH2" s="463">
        <v>32</v>
      </c>
      <c r="AI2" s="463">
        <v>33</v>
      </c>
      <c r="AJ2" s="463">
        <v>34</v>
      </c>
      <c r="AK2" s="463">
        <v>35</v>
      </c>
      <c r="AL2" s="463">
        <v>36</v>
      </c>
      <c r="AM2" s="463">
        <v>37</v>
      </c>
      <c r="AN2" s="463">
        <v>38</v>
      </c>
      <c r="AO2" s="463">
        <v>39</v>
      </c>
      <c r="AP2" s="463">
        <v>40</v>
      </c>
      <c r="AQ2" s="463">
        <v>41</v>
      </c>
      <c r="AR2" s="463">
        <v>42</v>
      </c>
      <c r="AS2" s="463">
        <v>43</v>
      </c>
      <c r="AT2" s="463">
        <v>44</v>
      </c>
      <c r="AU2" s="463">
        <v>45</v>
      </c>
      <c r="AV2" s="463">
        <v>46</v>
      </c>
      <c r="AW2" s="463">
        <v>47</v>
      </c>
      <c r="AX2" s="463">
        <v>48</v>
      </c>
      <c r="AY2" s="463">
        <v>49</v>
      </c>
      <c r="AZ2" s="463">
        <v>50</v>
      </c>
      <c r="BA2" s="463">
        <v>51</v>
      </c>
      <c r="BB2" s="463">
        <v>52</v>
      </c>
      <c r="BC2" s="463">
        <v>53</v>
      </c>
      <c r="BD2" s="463">
        <v>54</v>
      </c>
      <c r="BE2" s="463">
        <v>55</v>
      </c>
      <c r="BF2" s="463">
        <v>56</v>
      </c>
      <c r="BG2" s="463">
        <v>57</v>
      </c>
      <c r="BH2" s="463">
        <v>58</v>
      </c>
      <c r="BI2" s="463">
        <v>59</v>
      </c>
      <c r="BJ2" s="463">
        <v>60</v>
      </c>
      <c r="BK2" s="463">
        <v>61</v>
      </c>
      <c r="BL2" s="463">
        <v>62</v>
      </c>
      <c r="BM2" s="463">
        <v>63</v>
      </c>
      <c r="BN2" s="463">
        <v>64</v>
      </c>
      <c r="BO2" s="463">
        <v>65</v>
      </c>
      <c r="BP2" s="463">
        <v>66</v>
      </c>
      <c r="BQ2" s="463">
        <v>67</v>
      </c>
      <c r="BR2" s="463">
        <v>68</v>
      </c>
      <c r="BS2" s="463">
        <v>69</v>
      </c>
      <c r="BT2" s="463">
        <v>70</v>
      </c>
      <c r="BU2" s="463">
        <v>71</v>
      </c>
      <c r="BV2" s="463">
        <v>72</v>
      </c>
      <c r="BW2" s="463">
        <v>73</v>
      </c>
      <c r="BX2" s="463">
        <v>74</v>
      </c>
      <c r="BY2" s="463">
        <v>75</v>
      </c>
      <c r="BZ2" s="463">
        <v>76</v>
      </c>
      <c r="CA2" s="463">
        <v>77</v>
      </c>
      <c r="CB2" s="463">
        <v>78</v>
      </c>
      <c r="CC2" s="463">
        <v>79</v>
      </c>
      <c r="CD2" s="463">
        <v>80</v>
      </c>
      <c r="CE2" s="463">
        <v>81</v>
      </c>
      <c r="CF2" s="463">
        <v>82</v>
      </c>
      <c r="CG2" s="463">
        <v>83</v>
      </c>
      <c r="CH2" s="463">
        <v>84</v>
      </c>
      <c r="CI2" s="463">
        <v>85</v>
      </c>
      <c r="CJ2" s="463">
        <v>86</v>
      </c>
      <c r="CK2" s="463">
        <v>87</v>
      </c>
      <c r="CL2" s="463">
        <v>88</v>
      </c>
      <c r="CM2" s="463">
        <v>89</v>
      </c>
      <c r="CN2" s="463">
        <v>90</v>
      </c>
      <c r="CO2" s="463">
        <v>91</v>
      </c>
      <c r="CP2" s="463">
        <v>92</v>
      </c>
      <c r="CQ2" s="463">
        <v>93</v>
      </c>
      <c r="CR2" s="463">
        <v>94</v>
      </c>
      <c r="CS2" s="463">
        <v>95</v>
      </c>
      <c r="CT2" s="463">
        <v>96</v>
      </c>
      <c r="CU2" s="463">
        <v>97</v>
      </c>
      <c r="CV2" s="463">
        <v>98</v>
      </c>
      <c r="CW2" s="463">
        <v>99</v>
      </c>
      <c r="CX2" s="463">
        <v>100</v>
      </c>
      <c r="CY2" s="463">
        <v>101</v>
      </c>
      <c r="CZ2" s="463">
        <v>102</v>
      </c>
      <c r="DA2" s="463">
        <v>103</v>
      </c>
      <c r="DB2" s="463">
        <v>104</v>
      </c>
      <c r="DC2" s="463">
        <v>105</v>
      </c>
      <c r="DD2" s="463">
        <v>106</v>
      </c>
      <c r="DE2" s="463">
        <v>107</v>
      </c>
      <c r="DF2" s="463">
        <v>108</v>
      </c>
      <c r="DG2" s="463">
        <v>109</v>
      </c>
      <c r="DH2" s="463">
        <v>110</v>
      </c>
      <c r="DI2" s="463">
        <v>111</v>
      </c>
      <c r="DJ2" s="463">
        <v>112</v>
      </c>
      <c r="DK2" s="463">
        <v>113</v>
      </c>
      <c r="DL2" s="463">
        <v>114</v>
      </c>
      <c r="DM2" s="463">
        <v>115</v>
      </c>
      <c r="DN2" s="463">
        <v>116</v>
      </c>
      <c r="DO2" s="463">
        <v>117</v>
      </c>
      <c r="DP2" s="463">
        <v>118</v>
      </c>
      <c r="DQ2" s="463">
        <v>119</v>
      </c>
      <c r="DR2" s="463">
        <v>120</v>
      </c>
      <c r="DS2" s="463">
        <v>121</v>
      </c>
      <c r="DT2" s="463">
        <v>122</v>
      </c>
      <c r="DU2" s="463">
        <v>123</v>
      </c>
      <c r="DV2" s="463">
        <v>124</v>
      </c>
      <c r="DW2" s="463">
        <v>125</v>
      </c>
      <c r="DX2" s="463">
        <v>126</v>
      </c>
      <c r="DY2" s="463">
        <v>127</v>
      </c>
      <c r="DZ2" s="463">
        <v>128</v>
      </c>
      <c r="EA2" s="463">
        <v>129</v>
      </c>
      <c r="EB2" s="463">
        <v>130</v>
      </c>
      <c r="EC2" s="463">
        <v>131</v>
      </c>
      <c r="ED2" s="463">
        <v>132</v>
      </c>
      <c r="EE2" s="463">
        <v>133</v>
      </c>
      <c r="EF2" s="463">
        <v>134</v>
      </c>
      <c r="EG2" s="463">
        <v>135</v>
      </c>
      <c r="EH2" s="463">
        <v>136</v>
      </c>
      <c r="EI2" s="463">
        <v>137</v>
      </c>
      <c r="EJ2" s="463">
        <v>138</v>
      </c>
      <c r="EK2" s="463">
        <v>139</v>
      </c>
      <c r="EL2" s="463">
        <v>140</v>
      </c>
      <c r="EM2" s="463">
        <v>141</v>
      </c>
      <c r="EN2" s="463">
        <v>142</v>
      </c>
      <c r="EO2" s="463">
        <v>143</v>
      </c>
      <c r="EP2" s="463">
        <v>144</v>
      </c>
      <c r="EQ2" s="463">
        <v>145</v>
      </c>
      <c r="ER2" s="463">
        <v>146</v>
      </c>
      <c r="ES2" s="463">
        <v>147</v>
      </c>
      <c r="ET2" s="463">
        <v>148</v>
      </c>
      <c r="EU2" s="463">
        <v>149</v>
      </c>
      <c r="EV2" s="463">
        <v>150</v>
      </c>
      <c r="EW2" s="463">
        <v>151</v>
      </c>
    </row>
    <row r="3" spans="1:153" x14ac:dyDescent="0.3">
      <c r="A3" s="98"/>
      <c r="B3" s="99" t="s">
        <v>0</v>
      </c>
      <c r="C3" s="228" t="s">
        <v>122</v>
      </c>
      <c r="D3" s="228"/>
      <c r="E3" s="228"/>
      <c r="F3" s="228"/>
      <c r="G3" s="228"/>
      <c r="H3" s="228"/>
      <c r="I3" s="228"/>
      <c r="J3" s="228"/>
      <c r="K3" s="228"/>
      <c r="L3" s="228"/>
      <c r="M3" s="228"/>
      <c r="N3" s="228"/>
      <c r="O3" s="228"/>
      <c r="P3" s="228"/>
      <c r="Q3" s="228"/>
      <c r="R3" s="228"/>
      <c r="S3" s="228"/>
      <c r="T3" s="228"/>
      <c r="U3" s="228"/>
      <c r="V3" s="228"/>
      <c r="W3" s="228"/>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0"/>
      <c r="CD3" s="10"/>
      <c r="CE3" s="10"/>
      <c r="CF3" s="10"/>
      <c r="CG3" s="10"/>
      <c r="CH3" s="10"/>
      <c r="CI3" s="10"/>
      <c r="CJ3" s="10"/>
      <c r="CK3" s="10"/>
      <c r="CL3" s="10"/>
      <c r="CM3" s="10"/>
      <c r="CN3" s="10"/>
      <c r="CO3" s="10"/>
      <c r="CP3" s="10"/>
      <c r="CQ3" s="10"/>
      <c r="CR3" s="10"/>
      <c r="CS3" s="10"/>
      <c r="CT3" s="10"/>
      <c r="CU3" s="10"/>
      <c r="CV3" s="10"/>
      <c r="CW3" s="10"/>
      <c r="CX3" s="10"/>
      <c r="CY3" s="10"/>
      <c r="CZ3" s="10"/>
      <c r="DA3" s="10"/>
      <c r="DB3" s="10"/>
      <c r="DC3" s="10"/>
      <c r="DD3" s="10"/>
      <c r="DE3" s="10"/>
      <c r="DF3" s="10"/>
      <c r="DG3" s="10"/>
      <c r="DH3" s="10"/>
      <c r="DI3" s="10"/>
      <c r="DJ3" s="10"/>
      <c r="DK3" s="10"/>
      <c r="DL3" s="10"/>
      <c r="DM3" s="10"/>
      <c r="DN3" s="10"/>
      <c r="DO3" s="10"/>
      <c r="DP3" s="10"/>
      <c r="DQ3" s="10"/>
      <c r="DR3" s="10"/>
      <c r="DS3" s="10"/>
      <c r="DT3" s="10"/>
      <c r="DU3" s="10"/>
      <c r="DV3" s="10"/>
      <c r="DW3" s="10"/>
      <c r="DX3" s="10"/>
      <c r="DY3" s="10"/>
      <c r="DZ3" s="10"/>
      <c r="EA3" s="10"/>
      <c r="EB3" s="10"/>
      <c r="EC3" s="10"/>
      <c r="ED3" s="10"/>
      <c r="EE3" s="10"/>
      <c r="EF3" s="10"/>
      <c r="EG3" s="10"/>
      <c r="EH3" s="10"/>
      <c r="EI3" s="10"/>
      <c r="EJ3" s="10"/>
      <c r="EK3" s="10"/>
      <c r="EL3" s="10"/>
      <c r="EM3" s="10"/>
      <c r="EN3" s="10"/>
      <c r="EO3" s="10"/>
      <c r="EP3" s="10"/>
      <c r="EQ3" s="10"/>
      <c r="ER3" s="10"/>
      <c r="ES3" s="10"/>
      <c r="ET3" s="10"/>
      <c r="EU3" s="10"/>
      <c r="EV3" s="10"/>
      <c r="EW3" s="10"/>
    </row>
    <row r="4" spans="1:153" x14ac:dyDescent="0.3">
      <c r="A4" s="100" t="s">
        <v>1</v>
      </c>
      <c r="B4" s="101" t="s">
        <v>2</v>
      </c>
      <c r="C4" s="456">
        <v>500</v>
      </c>
      <c r="D4" s="456">
        <v>501</v>
      </c>
      <c r="E4" s="456">
        <v>502</v>
      </c>
      <c r="F4" s="456">
        <v>503</v>
      </c>
      <c r="G4" s="456">
        <v>504</v>
      </c>
      <c r="H4" s="456">
        <v>505</v>
      </c>
      <c r="I4" s="456">
        <v>506</v>
      </c>
      <c r="J4" s="456">
        <v>507</v>
      </c>
      <c r="K4" s="456">
        <v>508</v>
      </c>
      <c r="L4" s="456">
        <v>509</v>
      </c>
      <c r="M4" s="456">
        <v>510</v>
      </c>
      <c r="N4" s="456">
        <v>511</v>
      </c>
      <c r="O4" s="456">
        <v>512</v>
      </c>
      <c r="P4" s="456">
        <v>513</v>
      </c>
      <c r="Q4" s="456">
        <v>514</v>
      </c>
      <c r="R4" s="456">
        <v>515</v>
      </c>
      <c r="S4" s="456">
        <v>516</v>
      </c>
      <c r="T4" s="456">
        <v>517</v>
      </c>
      <c r="U4" s="456">
        <v>518</v>
      </c>
      <c r="V4" s="456">
        <v>519</v>
      </c>
      <c r="W4" s="456">
        <v>520</v>
      </c>
      <c r="X4" s="456">
        <v>521</v>
      </c>
      <c r="Y4" s="456">
        <v>522</v>
      </c>
      <c r="Z4" s="456">
        <v>523</v>
      </c>
      <c r="AA4" s="456">
        <v>524</v>
      </c>
      <c r="AB4" s="456">
        <v>525</v>
      </c>
      <c r="AC4" s="456">
        <v>526</v>
      </c>
      <c r="AD4" s="456">
        <v>527</v>
      </c>
      <c r="AE4" s="456">
        <v>528</v>
      </c>
      <c r="AF4" s="456">
        <v>529</v>
      </c>
      <c r="AG4" s="456">
        <v>530</v>
      </c>
      <c r="AH4" s="456">
        <v>531</v>
      </c>
      <c r="AI4" s="456">
        <v>532</v>
      </c>
      <c r="AJ4" s="456">
        <v>533</v>
      </c>
      <c r="AK4" s="456">
        <v>534</v>
      </c>
      <c r="AL4" s="456">
        <v>535</v>
      </c>
      <c r="AM4" s="456">
        <v>536</v>
      </c>
      <c r="AN4" s="456">
        <v>537</v>
      </c>
      <c r="AO4" s="456">
        <v>538</v>
      </c>
      <c r="AP4" s="456">
        <v>539</v>
      </c>
      <c r="AQ4" s="456">
        <v>540</v>
      </c>
      <c r="AR4" s="456">
        <v>541</v>
      </c>
      <c r="AS4" s="456">
        <v>542</v>
      </c>
      <c r="AT4" s="456">
        <v>543</v>
      </c>
      <c r="AU4" s="456">
        <v>544</v>
      </c>
      <c r="AV4" s="456">
        <v>545</v>
      </c>
      <c r="AW4" s="456">
        <v>546</v>
      </c>
      <c r="AX4" s="456">
        <v>547</v>
      </c>
      <c r="AY4" s="456">
        <v>548</v>
      </c>
      <c r="AZ4" s="456">
        <v>549</v>
      </c>
      <c r="BA4" s="456">
        <v>550</v>
      </c>
      <c r="BB4" s="456">
        <v>551</v>
      </c>
      <c r="BC4" s="456">
        <v>552</v>
      </c>
      <c r="BD4" s="456">
        <v>553</v>
      </c>
      <c r="BE4" s="456">
        <v>554</v>
      </c>
      <c r="BF4" s="456">
        <v>555</v>
      </c>
      <c r="BG4" s="456">
        <v>556</v>
      </c>
      <c r="BH4" s="456">
        <v>557</v>
      </c>
      <c r="BI4" s="456">
        <v>558</v>
      </c>
      <c r="BJ4" s="456">
        <v>559</v>
      </c>
      <c r="BK4" s="456">
        <v>560</v>
      </c>
      <c r="BL4" s="456">
        <v>561</v>
      </c>
      <c r="BM4" s="456">
        <v>562</v>
      </c>
      <c r="BN4" s="456">
        <v>563</v>
      </c>
      <c r="BO4" s="456">
        <v>564</v>
      </c>
      <c r="BP4" s="456">
        <v>565</v>
      </c>
      <c r="BQ4" s="456">
        <v>566</v>
      </c>
      <c r="BR4" s="456">
        <v>567</v>
      </c>
      <c r="BS4" s="456">
        <v>568</v>
      </c>
      <c r="BT4" s="456">
        <v>569</v>
      </c>
      <c r="BU4" s="456">
        <v>570</v>
      </c>
      <c r="BV4" s="456">
        <v>571</v>
      </c>
      <c r="BW4" s="456">
        <v>572</v>
      </c>
      <c r="BX4" s="456">
        <v>573</v>
      </c>
      <c r="BY4" s="456">
        <v>574</v>
      </c>
      <c r="BZ4" s="456">
        <v>575</v>
      </c>
      <c r="CA4" s="456">
        <v>576</v>
      </c>
      <c r="CB4" s="456">
        <v>577</v>
      </c>
      <c r="CC4" s="456">
        <v>578</v>
      </c>
      <c r="CD4" s="456">
        <v>579</v>
      </c>
      <c r="CE4" s="456">
        <v>580</v>
      </c>
      <c r="CF4" s="456">
        <v>581</v>
      </c>
      <c r="CG4" s="456">
        <v>582</v>
      </c>
      <c r="CH4" s="456">
        <v>583</v>
      </c>
      <c r="CI4" s="456">
        <v>584</v>
      </c>
      <c r="CJ4" s="456">
        <v>585</v>
      </c>
      <c r="CK4" s="456">
        <v>586</v>
      </c>
      <c r="CL4" s="456">
        <v>587</v>
      </c>
      <c r="CM4" s="456">
        <v>588</v>
      </c>
      <c r="CN4" s="456">
        <v>589</v>
      </c>
      <c r="CO4" s="456">
        <v>590</v>
      </c>
      <c r="CP4" s="456">
        <v>591</v>
      </c>
      <c r="CQ4" s="456">
        <v>592</v>
      </c>
      <c r="CR4" s="456">
        <v>593</v>
      </c>
      <c r="CS4" s="456">
        <v>594</v>
      </c>
      <c r="CT4" s="456">
        <v>595</v>
      </c>
      <c r="CU4" s="456">
        <v>596</v>
      </c>
      <c r="CV4" s="456">
        <v>597</v>
      </c>
      <c r="CW4" s="456">
        <v>598</v>
      </c>
      <c r="CX4" s="456">
        <v>599</v>
      </c>
      <c r="CY4" s="456">
        <v>600</v>
      </c>
      <c r="CZ4" s="456">
        <v>601</v>
      </c>
      <c r="DA4" s="456">
        <v>602</v>
      </c>
      <c r="DB4" s="456">
        <v>603</v>
      </c>
      <c r="DC4" s="456">
        <v>604</v>
      </c>
      <c r="DD4" s="456">
        <v>605</v>
      </c>
      <c r="DE4" s="456">
        <v>606</v>
      </c>
      <c r="DF4" s="456">
        <v>607</v>
      </c>
      <c r="DG4" s="456">
        <v>608</v>
      </c>
      <c r="DH4" s="456">
        <v>609</v>
      </c>
      <c r="DI4" s="456">
        <v>610</v>
      </c>
      <c r="DJ4" s="456">
        <v>611</v>
      </c>
      <c r="DK4" s="456">
        <v>612</v>
      </c>
      <c r="DL4" s="456">
        <v>613</v>
      </c>
      <c r="DM4" s="456">
        <v>614</v>
      </c>
      <c r="DN4" s="456">
        <v>615</v>
      </c>
      <c r="DO4" s="456">
        <v>616</v>
      </c>
      <c r="DP4" s="456">
        <v>617</v>
      </c>
      <c r="DQ4" s="456">
        <v>618</v>
      </c>
      <c r="DR4" s="456">
        <v>619</v>
      </c>
      <c r="DS4" s="456">
        <v>620</v>
      </c>
      <c r="DT4" s="456">
        <v>621</v>
      </c>
      <c r="DU4" s="456">
        <v>622</v>
      </c>
      <c r="DV4" s="456">
        <v>623</v>
      </c>
      <c r="DW4" s="456">
        <v>624</v>
      </c>
      <c r="DX4" s="456">
        <v>625</v>
      </c>
      <c r="DY4" s="456">
        <v>626</v>
      </c>
      <c r="DZ4" s="456">
        <v>627</v>
      </c>
      <c r="EA4" s="456">
        <v>628</v>
      </c>
      <c r="EB4" s="456">
        <v>629</v>
      </c>
      <c r="EC4" s="456">
        <v>630</v>
      </c>
      <c r="ED4" s="456">
        <v>631</v>
      </c>
      <c r="EE4" s="456">
        <v>632</v>
      </c>
      <c r="EF4" s="456">
        <v>633</v>
      </c>
      <c r="EG4" s="456">
        <v>634</v>
      </c>
      <c r="EH4" s="456">
        <v>635</v>
      </c>
      <c r="EI4" s="456">
        <v>636</v>
      </c>
      <c r="EJ4" s="456">
        <v>637</v>
      </c>
      <c r="EK4" s="456">
        <v>638</v>
      </c>
      <c r="EL4" s="456">
        <v>639</v>
      </c>
      <c r="EM4" s="456">
        <v>640</v>
      </c>
      <c r="EN4" s="456">
        <v>641</v>
      </c>
      <c r="EO4" s="456">
        <v>642</v>
      </c>
      <c r="EP4" s="456">
        <v>643</v>
      </c>
      <c r="EQ4" s="456">
        <v>644</v>
      </c>
      <c r="ER4" s="456">
        <v>645</v>
      </c>
      <c r="ES4" s="456">
        <v>646</v>
      </c>
      <c r="ET4" s="456">
        <v>647</v>
      </c>
      <c r="EU4" s="456">
        <v>648</v>
      </c>
      <c r="EV4" s="456">
        <v>649</v>
      </c>
      <c r="EW4" s="456">
        <v>650</v>
      </c>
    </row>
    <row r="5" spans="1:153" x14ac:dyDescent="0.3">
      <c r="A5" s="98"/>
      <c r="B5" s="101" t="s">
        <v>3</v>
      </c>
      <c r="C5" s="11" t="s">
        <v>4</v>
      </c>
      <c r="D5" s="11" t="s">
        <v>4</v>
      </c>
      <c r="E5" s="11" t="s">
        <v>4</v>
      </c>
      <c r="F5" s="11" t="s">
        <v>4</v>
      </c>
      <c r="G5" s="11" t="s">
        <v>4</v>
      </c>
      <c r="H5" s="11" t="s">
        <v>4</v>
      </c>
      <c r="I5" s="11" t="s">
        <v>4</v>
      </c>
      <c r="J5" s="11" t="s">
        <v>4</v>
      </c>
      <c r="K5" s="11" t="s">
        <v>4</v>
      </c>
      <c r="L5" s="11" t="s">
        <v>4</v>
      </c>
      <c r="M5" s="11" t="s">
        <v>4</v>
      </c>
      <c r="N5" s="11" t="s">
        <v>4</v>
      </c>
      <c r="O5" s="11" t="s">
        <v>4</v>
      </c>
      <c r="P5" s="11" t="s">
        <v>4</v>
      </c>
      <c r="Q5" s="11" t="s">
        <v>4</v>
      </c>
      <c r="R5" s="11" t="s">
        <v>4</v>
      </c>
      <c r="S5" s="11" t="s">
        <v>4</v>
      </c>
      <c r="T5" s="11" t="s">
        <v>4</v>
      </c>
      <c r="U5" s="11" t="s">
        <v>4</v>
      </c>
      <c r="V5" s="11" t="s">
        <v>4</v>
      </c>
      <c r="W5" s="11" t="s">
        <v>4</v>
      </c>
      <c r="X5" s="11" t="s">
        <v>4</v>
      </c>
      <c r="Y5" s="11" t="s">
        <v>4</v>
      </c>
      <c r="Z5" s="11" t="s">
        <v>4</v>
      </c>
      <c r="AA5" s="11" t="s">
        <v>4</v>
      </c>
      <c r="AB5" s="11" t="s">
        <v>4</v>
      </c>
      <c r="AC5" s="11" t="s">
        <v>4</v>
      </c>
      <c r="AD5" s="11" t="s">
        <v>4</v>
      </c>
      <c r="AE5" s="11" t="s">
        <v>4</v>
      </c>
      <c r="AF5" s="11" t="s">
        <v>4</v>
      </c>
      <c r="AG5" s="11" t="s">
        <v>4</v>
      </c>
      <c r="AH5" s="11" t="s">
        <v>4</v>
      </c>
      <c r="AI5" s="11" t="s">
        <v>4</v>
      </c>
      <c r="AJ5" s="11" t="s">
        <v>4</v>
      </c>
      <c r="AK5" s="11" t="s">
        <v>4</v>
      </c>
      <c r="AL5" s="11" t="s">
        <v>4</v>
      </c>
      <c r="AM5" s="11" t="s">
        <v>4</v>
      </c>
      <c r="AN5" s="11" t="s">
        <v>4</v>
      </c>
      <c r="AO5" s="11" t="s">
        <v>4</v>
      </c>
      <c r="AP5" s="11" t="s">
        <v>4</v>
      </c>
      <c r="AQ5" s="11" t="s">
        <v>4</v>
      </c>
      <c r="AR5" s="11" t="s">
        <v>4</v>
      </c>
      <c r="AS5" s="11" t="s">
        <v>4</v>
      </c>
      <c r="AT5" s="11" t="s">
        <v>4</v>
      </c>
      <c r="AU5" s="11" t="s">
        <v>4</v>
      </c>
      <c r="AV5" s="11" t="s">
        <v>4</v>
      </c>
      <c r="AW5" s="11" t="s">
        <v>4</v>
      </c>
      <c r="AX5" s="11" t="s">
        <v>4</v>
      </c>
      <c r="AY5" s="11" t="s">
        <v>4</v>
      </c>
      <c r="AZ5" s="11" t="s">
        <v>4</v>
      </c>
      <c r="BA5" s="11" t="s">
        <v>4</v>
      </c>
      <c r="BB5" s="11" t="s">
        <v>4</v>
      </c>
      <c r="BC5" s="11" t="s">
        <v>4</v>
      </c>
      <c r="BD5" s="11" t="s">
        <v>4</v>
      </c>
      <c r="BE5" s="11" t="s">
        <v>4</v>
      </c>
      <c r="BF5" s="11" t="s">
        <v>4</v>
      </c>
      <c r="BG5" s="11" t="s">
        <v>4</v>
      </c>
      <c r="BH5" s="11" t="s">
        <v>4</v>
      </c>
      <c r="BI5" s="11" t="s">
        <v>4</v>
      </c>
      <c r="BJ5" s="11" t="s">
        <v>4</v>
      </c>
      <c r="BK5" s="11" t="s">
        <v>4</v>
      </c>
      <c r="BL5" s="11" t="s">
        <v>4</v>
      </c>
      <c r="BM5" s="11" t="s">
        <v>4</v>
      </c>
      <c r="BN5" s="11" t="s">
        <v>4</v>
      </c>
      <c r="BO5" s="11" t="s">
        <v>4</v>
      </c>
      <c r="BP5" s="11" t="s">
        <v>4</v>
      </c>
      <c r="BQ5" s="11" t="s">
        <v>4</v>
      </c>
      <c r="BR5" s="11" t="s">
        <v>4</v>
      </c>
      <c r="BS5" s="11" t="s">
        <v>4</v>
      </c>
      <c r="BT5" s="11" t="s">
        <v>4</v>
      </c>
      <c r="BU5" s="11" t="s">
        <v>4</v>
      </c>
      <c r="BV5" s="11" t="s">
        <v>4</v>
      </c>
      <c r="BW5" s="11" t="s">
        <v>4</v>
      </c>
      <c r="BX5" s="11" t="s">
        <v>4</v>
      </c>
      <c r="BY5" s="11" t="s">
        <v>4</v>
      </c>
      <c r="BZ5" s="11" t="s">
        <v>4</v>
      </c>
      <c r="CA5" s="11" t="s">
        <v>4</v>
      </c>
      <c r="CB5" s="11" t="s">
        <v>4</v>
      </c>
      <c r="CC5" s="11" t="s">
        <v>4</v>
      </c>
      <c r="CD5" s="11" t="s">
        <v>4</v>
      </c>
      <c r="CE5" s="11" t="s">
        <v>4</v>
      </c>
      <c r="CF5" s="11" t="s">
        <v>4</v>
      </c>
      <c r="CG5" s="11" t="s">
        <v>4</v>
      </c>
      <c r="CH5" s="11" t="s">
        <v>4</v>
      </c>
      <c r="CI5" s="11" t="s">
        <v>4</v>
      </c>
      <c r="CJ5" s="11" t="s">
        <v>4</v>
      </c>
      <c r="CK5" s="11" t="s">
        <v>4</v>
      </c>
      <c r="CL5" s="11" t="s">
        <v>4</v>
      </c>
      <c r="CM5" s="11" t="s">
        <v>4</v>
      </c>
      <c r="CN5" s="11" t="s">
        <v>4</v>
      </c>
      <c r="CO5" s="11" t="s">
        <v>4</v>
      </c>
      <c r="CP5" s="11" t="s">
        <v>4</v>
      </c>
      <c r="CQ5" s="11" t="s">
        <v>4</v>
      </c>
      <c r="CR5" s="11" t="s">
        <v>4</v>
      </c>
      <c r="CS5" s="11" t="s">
        <v>4</v>
      </c>
      <c r="CT5" s="11" t="s">
        <v>4</v>
      </c>
      <c r="CU5" s="11" t="s">
        <v>4</v>
      </c>
      <c r="CV5" s="11" t="s">
        <v>4</v>
      </c>
      <c r="CW5" s="11" t="s">
        <v>4</v>
      </c>
      <c r="CX5" s="11" t="s">
        <v>4</v>
      </c>
      <c r="CY5" s="11" t="s">
        <v>4</v>
      </c>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0"/>
      <c r="EO5" s="10"/>
      <c r="EP5" s="10"/>
      <c r="EQ5" s="10"/>
      <c r="ER5" s="10"/>
      <c r="ES5" s="10"/>
      <c r="ET5" s="10"/>
      <c r="EU5" s="10"/>
      <c r="EV5" s="10"/>
      <c r="EW5" s="10"/>
    </row>
    <row r="6" spans="1:153" x14ac:dyDescent="0.3">
      <c r="A6" s="102" t="s">
        <v>79</v>
      </c>
      <c r="B6" s="103" t="s">
        <v>39</v>
      </c>
      <c r="C6" s="458">
        <v>7.7532792279008538</v>
      </c>
      <c r="D6" s="458">
        <v>7.787058565474883</v>
      </c>
      <c r="E6" s="458">
        <v>7.820837903048913</v>
      </c>
      <c r="F6" s="458">
        <v>7.8546172406229422</v>
      </c>
      <c r="G6" s="458">
        <v>7.8883965781969723</v>
      </c>
      <c r="H6" s="458">
        <v>7.9221759157710014</v>
      </c>
      <c r="I6" s="458">
        <v>7.9559552533450297</v>
      </c>
      <c r="J6" s="458">
        <v>7.9897345909190598</v>
      </c>
      <c r="K6" s="458">
        <v>8.0235139284930881</v>
      </c>
      <c r="L6" s="458">
        <v>8.0572932660671199</v>
      </c>
      <c r="M6" s="458">
        <v>8.0910726036411482</v>
      </c>
      <c r="N6" s="458">
        <v>8.1248519412151783</v>
      </c>
      <c r="O6" s="458">
        <v>8.1586312787892066</v>
      </c>
      <c r="P6" s="458">
        <v>8.1924106163632349</v>
      </c>
      <c r="Q6" s="458">
        <v>8.2261899539372667</v>
      </c>
      <c r="R6" s="458">
        <v>8.259969291511295</v>
      </c>
      <c r="S6" s="458">
        <v>8.2937486290853251</v>
      </c>
      <c r="T6" s="458">
        <v>8.3275279666593534</v>
      </c>
      <c r="U6" s="458">
        <v>8.3613073042333834</v>
      </c>
      <c r="V6" s="458">
        <v>8.3950866418074135</v>
      </c>
      <c r="W6" s="458">
        <v>8.4288659793814418</v>
      </c>
      <c r="X6" s="458">
        <v>8.4626453169554718</v>
      </c>
      <c r="Y6" s="458">
        <v>8.4964246545295001</v>
      </c>
      <c r="Z6" s="458">
        <v>8.5302039921035302</v>
      </c>
      <c r="AA6" s="458">
        <v>8.5639833296775603</v>
      </c>
      <c r="AB6" s="458">
        <v>8.5977626672515886</v>
      </c>
      <c r="AC6" s="458">
        <v>8.6315420048256186</v>
      </c>
      <c r="AD6" s="458">
        <v>8.6653213423996469</v>
      </c>
      <c r="AE6" s="458">
        <v>8.699100679973677</v>
      </c>
      <c r="AF6" s="458">
        <v>8.732880017547707</v>
      </c>
      <c r="AG6" s="458">
        <v>8.7666593551217353</v>
      </c>
      <c r="AH6" s="458">
        <v>8.8004386926957654</v>
      </c>
      <c r="AI6" s="458">
        <v>8.8342180302697955</v>
      </c>
      <c r="AJ6" s="458">
        <v>8.8679973678438238</v>
      </c>
      <c r="AK6" s="458">
        <v>8.9017767054178538</v>
      </c>
      <c r="AL6" s="458">
        <v>8.9355560429918821</v>
      </c>
      <c r="AM6" s="458">
        <v>8.9693353805659122</v>
      </c>
      <c r="AN6" s="458">
        <v>9.0031147181399422</v>
      </c>
      <c r="AO6" s="458">
        <v>9.0368940557139705</v>
      </c>
      <c r="AP6" s="458">
        <v>9.0706733932880006</v>
      </c>
      <c r="AQ6" s="458">
        <v>9.1044527308620289</v>
      </c>
      <c r="AR6" s="458">
        <v>9.138232068436059</v>
      </c>
      <c r="AS6" s="458">
        <v>9.172011406010089</v>
      </c>
      <c r="AT6" s="458">
        <v>9.2057907435841173</v>
      </c>
      <c r="AU6" s="458">
        <v>9.2395700811581474</v>
      </c>
      <c r="AV6" s="458">
        <v>9.2733494187321757</v>
      </c>
      <c r="AW6" s="458">
        <v>9.3071287563062075</v>
      </c>
      <c r="AX6" s="458">
        <v>9.3409080938802358</v>
      </c>
      <c r="AY6" s="458">
        <v>9.3746874314542641</v>
      </c>
      <c r="AZ6" s="458">
        <v>9.4084667690282942</v>
      </c>
      <c r="BA6" s="458">
        <v>9.4422461066023242</v>
      </c>
      <c r="BB6" s="458">
        <v>9.4760254441763543</v>
      </c>
      <c r="BC6" s="458">
        <v>9.5098047817503826</v>
      </c>
      <c r="BD6" s="458">
        <v>9.5435841193244109</v>
      </c>
      <c r="BE6" s="458">
        <v>9.5773634568984409</v>
      </c>
      <c r="BF6" s="458">
        <v>9.611142794472471</v>
      </c>
      <c r="BG6" s="458">
        <v>9.6449221320465011</v>
      </c>
      <c r="BH6" s="458">
        <v>9.6787014696205294</v>
      </c>
      <c r="BI6" s="458">
        <v>9.7124808071945576</v>
      </c>
      <c r="BJ6" s="458">
        <v>9.7462601447685877</v>
      </c>
      <c r="BK6" s="458">
        <v>9.7800394823426178</v>
      </c>
      <c r="BL6" s="458">
        <v>9.8138188199166478</v>
      </c>
      <c r="BM6" s="458">
        <v>9.8475981574906761</v>
      </c>
      <c r="BN6" s="458">
        <v>9.8813774950647044</v>
      </c>
      <c r="BO6" s="458">
        <v>9.9151568326387345</v>
      </c>
      <c r="BP6" s="458">
        <v>9.9489361702127663</v>
      </c>
      <c r="BQ6" s="458">
        <v>9.9827155077867946</v>
      </c>
      <c r="BR6" s="458">
        <v>10.016494845360823</v>
      </c>
      <c r="BS6" s="458">
        <v>10.050274182934851</v>
      </c>
      <c r="BT6" s="458">
        <v>10.084053520508883</v>
      </c>
      <c r="BU6" s="458">
        <v>10.117832858082913</v>
      </c>
      <c r="BV6" s="458">
        <v>10.151612195656941</v>
      </c>
      <c r="BW6" s="458">
        <v>10.18539153323097</v>
      </c>
      <c r="BX6" s="458">
        <v>10.219170870804998</v>
      </c>
      <c r="BY6" s="458">
        <v>10.25295020837903</v>
      </c>
      <c r="BZ6" s="458">
        <v>10.28672954595306</v>
      </c>
      <c r="CA6" s="458">
        <v>10.320508883527088</v>
      </c>
      <c r="CB6" s="458">
        <v>10.354288221101116</v>
      </c>
      <c r="CC6" s="458">
        <v>10.388067558675145</v>
      </c>
      <c r="CD6" s="458">
        <v>10.421846896249178</v>
      </c>
      <c r="CE6" s="458">
        <v>10.455626233823207</v>
      </c>
      <c r="CF6" s="458">
        <v>10.489405571397235</v>
      </c>
      <c r="CG6" s="458">
        <v>10.523184908971263</v>
      </c>
      <c r="CH6" s="458">
        <v>10.556964246545292</v>
      </c>
      <c r="CI6" s="458">
        <v>10.590743584119325</v>
      </c>
      <c r="CJ6" s="458">
        <v>10.624522921693353</v>
      </c>
      <c r="CK6" s="458">
        <v>10.658302259267382</v>
      </c>
      <c r="CL6" s="458">
        <v>10.69208159684141</v>
      </c>
      <c r="CM6" s="458">
        <v>10.72586093441544</v>
      </c>
      <c r="CN6" s="458">
        <v>10.759640271989472</v>
      </c>
      <c r="CO6" s="458">
        <v>10.7934196095635</v>
      </c>
      <c r="CP6" s="458">
        <v>10.827198947137529</v>
      </c>
      <c r="CQ6" s="458">
        <v>10.860978284711559</v>
      </c>
      <c r="CR6" s="458">
        <v>10.894757622285587</v>
      </c>
      <c r="CS6" s="458">
        <v>10.928536959859619</v>
      </c>
      <c r="CT6" s="458">
        <v>10.962316297433647</v>
      </c>
      <c r="CU6" s="458">
        <v>10.996095635007675</v>
      </c>
      <c r="CV6" s="458">
        <v>11.029874972581705</v>
      </c>
      <c r="CW6" s="458">
        <v>11.063654310155735</v>
      </c>
      <c r="CX6" s="458">
        <v>11.097433647729765</v>
      </c>
      <c r="CY6" s="458">
        <v>11.131212985303794</v>
      </c>
      <c r="CZ6" s="459">
        <v>11.164992322877822</v>
      </c>
      <c r="DA6" s="459">
        <v>11.198771660451852</v>
      </c>
      <c r="DB6" s="459">
        <v>11.232550998025882</v>
      </c>
      <c r="DC6" s="459">
        <v>11.266330335599912</v>
      </c>
      <c r="DD6" s="459">
        <v>11.300109673173941</v>
      </c>
      <c r="DE6" s="459">
        <v>11.333889010747969</v>
      </c>
      <c r="DF6" s="459">
        <v>11.367668348321999</v>
      </c>
      <c r="DG6" s="459">
        <v>11.401447685896029</v>
      </c>
      <c r="DH6" s="459">
        <v>11.435227023470059</v>
      </c>
      <c r="DI6" s="459">
        <v>11.469006361044087</v>
      </c>
      <c r="DJ6" s="459">
        <v>11.502785698618116</v>
      </c>
      <c r="DK6" s="459">
        <v>11.536565036192147</v>
      </c>
      <c r="DL6" s="459">
        <v>11.570344373766176</v>
      </c>
      <c r="DM6" s="459">
        <v>11.604123711340206</v>
      </c>
      <c r="DN6" s="459">
        <v>11.637903048914234</v>
      </c>
      <c r="DO6" s="459">
        <v>11.671682386488262</v>
      </c>
      <c r="DP6" s="459">
        <v>11.705461724062294</v>
      </c>
      <c r="DQ6" s="459">
        <v>11.739241061636323</v>
      </c>
      <c r="DR6" s="459">
        <v>11.773020399210353</v>
      </c>
      <c r="DS6" s="459">
        <v>11.806799736784381</v>
      </c>
      <c r="DT6" s="459">
        <v>11.840579074358409</v>
      </c>
      <c r="DU6" s="459">
        <v>11.874358411932441</v>
      </c>
      <c r="DV6" s="459">
        <v>11.908137749506469</v>
      </c>
      <c r="DW6" s="459">
        <v>11.941917087080499</v>
      </c>
      <c r="DX6" s="459">
        <v>11.975696424654528</v>
      </c>
      <c r="DY6" s="459">
        <v>12.009475762228556</v>
      </c>
      <c r="DZ6" s="459">
        <v>12.043255099802588</v>
      </c>
      <c r="EA6" s="459">
        <v>12.077034437376616</v>
      </c>
      <c r="EB6" s="459">
        <v>12.110813774950646</v>
      </c>
      <c r="EC6" s="459">
        <v>12.144593112524674</v>
      </c>
      <c r="ED6" s="459">
        <v>12.178372450098703</v>
      </c>
      <c r="EE6" s="459">
        <v>12.212151787672735</v>
      </c>
      <c r="EF6" s="459">
        <v>12.245931125246763</v>
      </c>
      <c r="EG6" s="459">
        <v>12.279710462820793</v>
      </c>
      <c r="EH6" s="459">
        <v>12.313489800394821</v>
      </c>
      <c r="EI6" s="459">
        <v>12.347269137968851</v>
      </c>
      <c r="EJ6" s="459">
        <v>12.381048475542881</v>
      </c>
      <c r="EK6" s="459">
        <v>12.414827813116911</v>
      </c>
      <c r="EL6" s="459">
        <v>12.44860715069094</v>
      </c>
      <c r="EM6" s="459">
        <v>12.482386488264968</v>
      </c>
      <c r="EN6" s="459">
        <v>12.516165825838998</v>
      </c>
      <c r="EO6" s="459">
        <v>12.54994516341303</v>
      </c>
      <c r="EP6" s="459">
        <v>12.583724500987058</v>
      </c>
      <c r="EQ6" s="459">
        <v>12.617503838561086</v>
      </c>
      <c r="ER6" s="459">
        <v>12.651283176135115</v>
      </c>
      <c r="ES6" s="459">
        <v>12.685062513709145</v>
      </c>
      <c r="ET6" s="459">
        <v>12.718841851283177</v>
      </c>
      <c r="EU6" s="459">
        <v>12.752621188857205</v>
      </c>
      <c r="EV6" s="459">
        <v>12.786400526431233</v>
      </c>
      <c r="EW6" s="459">
        <v>12.820179864005263</v>
      </c>
    </row>
    <row r="7" spans="1:153" x14ac:dyDescent="0.3">
      <c r="A7" s="102" t="s">
        <v>81</v>
      </c>
      <c r="B7" s="104" t="s">
        <v>40</v>
      </c>
      <c r="C7" s="458">
        <v>9.3061201140601018</v>
      </c>
      <c r="D7" s="458">
        <v>9.3490023250712895</v>
      </c>
      <c r="E7" s="458">
        <v>9.3918845360824754</v>
      </c>
      <c r="F7" s="458">
        <v>9.4347667470936614</v>
      </c>
      <c r="G7" s="458">
        <v>9.4776489581048491</v>
      </c>
      <c r="H7" s="458">
        <v>9.520531169116035</v>
      </c>
      <c r="I7" s="458">
        <v>9.563413380127221</v>
      </c>
      <c r="J7" s="458">
        <v>9.6062955911384069</v>
      </c>
      <c r="K7" s="458">
        <v>9.6491778021495929</v>
      </c>
      <c r="L7" s="458">
        <v>9.6920600131607824</v>
      </c>
      <c r="M7" s="458">
        <v>9.7349422241719683</v>
      </c>
      <c r="N7" s="458">
        <v>9.7778244351831543</v>
      </c>
      <c r="O7" s="458">
        <v>9.820706646194342</v>
      </c>
      <c r="P7" s="458">
        <v>9.8635888572055279</v>
      </c>
      <c r="Q7" s="458">
        <v>9.9064710682167139</v>
      </c>
      <c r="R7" s="458">
        <v>9.9493532792279016</v>
      </c>
      <c r="S7" s="458">
        <v>9.9922354902390875</v>
      </c>
      <c r="T7" s="458">
        <v>10.035117701250273</v>
      </c>
      <c r="U7" s="458">
        <v>10.077999912261463</v>
      </c>
      <c r="V7" s="458">
        <v>10.120882123272649</v>
      </c>
      <c r="W7" s="458">
        <v>10.163764334283835</v>
      </c>
      <c r="X7" s="458">
        <v>10.206646545295023</v>
      </c>
      <c r="Y7" s="458">
        <v>10.249528756306207</v>
      </c>
      <c r="Z7" s="458">
        <v>10.292410967317394</v>
      </c>
      <c r="AA7" s="458">
        <v>10.335293178328582</v>
      </c>
      <c r="AB7" s="458">
        <v>10.378175389339768</v>
      </c>
      <c r="AC7" s="458">
        <v>10.421057600350954</v>
      </c>
      <c r="AD7" s="458">
        <v>10.46393981136214</v>
      </c>
      <c r="AE7" s="458">
        <v>10.506822022373328</v>
      </c>
      <c r="AF7" s="458">
        <v>10.549704233384515</v>
      </c>
      <c r="AG7" s="458">
        <v>10.592586444395703</v>
      </c>
      <c r="AH7" s="458">
        <v>10.635468655406887</v>
      </c>
      <c r="AI7" s="458">
        <v>10.678350866418075</v>
      </c>
      <c r="AJ7" s="458">
        <v>10.721233077429261</v>
      </c>
      <c r="AK7" s="458">
        <v>10.764115288440447</v>
      </c>
      <c r="AL7" s="458">
        <v>10.806997499451635</v>
      </c>
      <c r="AM7" s="458">
        <v>10.849879710462821</v>
      </c>
      <c r="AN7" s="458">
        <v>10.892761921474008</v>
      </c>
      <c r="AO7" s="458">
        <v>10.935644132485196</v>
      </c>
      <c r="AP7" s="458">
        <v>10.978526343496382</v>
      </c>
      <c r="AQ7" s="458">
        <v>11.021408554507568</v>
      </c>
      <c r="AR7" s="458">
        <v>11.064290765518756</v>
      </c>
      <c r="AS7" s="458">
        <v>11.10717297652994</v>
      </c>
      <c r="AT7" s="458">
        <v>11.150055187541128</v>
      </c>
      <c r="AU7" s="458">
        <v>11.192937398552315</v>
      </c>
      <c r="AV7" s="458">
        <v>11.235819609563501</v>
      </c>
      <c r="AW7" s="458">
        <v>11.278701820574689</v>
      </c>
      <c r="AX7" s="458">
        <v>11.321584031585875</v>
      </c>
      <c r="AY7" s="458">
        <v>11.364466242597061</v>
      </c>
      <c r="AZ7" s="458">
        <v>11.407348453608249</v>
      </c>
      <c r="BA7" s="458">
        <v>11.450230664619436</v>
      </c>
      <c r="BB7" s="458">
        <v>11.49311287563062</v>
      </c>
      <c r="BC7" s="458">
        <v>11.535995086641808</v>
      </c>
      <c r="BD7" s="458">
        <v>11.578877297652994</v>
      </c>
      <c r="BE7" s="458">
        <v>11.62175950866418</v>
      </c>
      <c r="BF7" s="458">
        <v>11.66464171967537</v>
      </c>
      <c r="BG7" s="458">
        <v>11.707523930686556</v>
      </c>
      <c r="BH7" s="458">
        <v>11.750406141697741</v>
      </c>
      <c r="BI7" s="458">
        <v>11.793288352708929</v>
      </c>
      <c r="BJ7" s="458">
        <v>11.836170563720115</v>
      </c>
      <c r="BK7" s="458">
        <v>11.879052774731301</v>
      </c>
      <c r="BL7" s="458">
        <v>11.921934985742489</v>
      </c>
      <c r="BM7" s="458">
        <v>11.964817196753673</v>
      </c>
      <c r="BN7" s="458">
        <v>12.007699407764861</v>
      </c>
      <c r="BO7" s="458">
        <v>12.05058161877605</v>
      </c>
      <c r="BP7" s="458">
        <v>12.093463829787236</v>
      </c>
      <c r="BQ7" s="458">
        <v>12.136346040798422</v>
      </c>
      <c r="BR7" s="458">
        <v>12.179228251809608</v>
      </c>
      <c r="BS7" s="458">
        <v>12.222110462820794</v>
      </c>
      <c r="BT7" s="458">
        <v>12.264992673831982</v>
      </c>
      <c r="BU7" s="458">
        <v>12.307874884843169</v>
      </c>
      <c r="BV7" s="458">
        <v>12.350757095854354</v>
      </c>
      <c r="BW7" s="458">
        <v>12.393639306865541</v>
      </c>
      <c r="BX7" s="458">
        <v>12.436521517876727</v>
      </c>
      <c r="BY7" s="458">
        <v>12.479403728887915</v>
      </c>
      <c r="BZ7" s="458">
        <v>12.522285939899103</v>
      </c>
      <c r="CA7" s="458">
        <v>12.565168150910289</v>
      </c>
      <c r="CB7" s="458">
        <v>12.608050361921475</v>
      </c>
      <c r="CC7" s="458">
        <v>12.650932572932662</v>
      </c>
      <c r="CD7" s="458">
        <v>12.693814783943848</v>
      </c>
      <c r="CE7" s="458">
        <v>12.736696994955034</v>
      </c>
      <c r="CF7" s="458">
        <v>12.779579205966222</v>
      </c>
      <c r="CG7" s="458">
        <v>12.822461416977408</v>
      </c>
      <c r="CH7" s="458">
        <v>12.865343627988594</v>
      </c>
      <c r="CI7" s="458">
        <v>12.908225838999783</v>
      </c>
      <c r="CJ7" s="458">
        <v>12.951108050010967</v>
      </c>
      <c r="CK7" s="458">
        <v>12.993990261022155</v>
      </c>
      <c r="CL7" s="458">
        <v>13.036872472033343</v>
      </c>
      <c r="CM7" s="458">
        <v>13.079754683044527</v>
      </c>
      <c r="CN7" s="458">
        <v>13.122636894055715</v>
      </c>
      <c r="CO7" s="458">
        <v>13.165519105066901</v>
      </c>
      <c r="CP7" s="458">
        <v>13.208401316078087</v>
      </c>
      <c r="CQ7" s="458">
        <v>13.251283527089274</v>
      </c>
      <c r="CR7" s="458">
        <v>13.294165738100462</v>
      </c>
      <c r="CS7" s="458">
        <v>13.337047949111648</v>
      </c>
      <c r="CT7" s="458">
        <v>13.379930160122836</v>
      </c>
      <c r="CU7" s="458">
        <v>13.422812371134022</v>
      </c>
      <c r="CV7" s="458">
        <v>13.465694582145208</v>
      </c>
      <c r="CW7" s="458">
        <v>13.508576793156395</v>
      </c>
      <c r="CX7" s="458">
        <v>13.551459004167581</v>
      </c>
      <c r="CY7" s="458">
        <v>13.594341215178767</v>
      </c>
      <c r="CZ7" s="459">
        <v>13.637223426189955</v>
      </c>
      <c r="DA7" s="459">
        <v>13.680105637201143</v>
      </c>
      <c r="DB7" s="459">
        <v>13.722987848212329</v>
      </c>
      <c r="DC7" s="459">
        <v>13.765870059223516</v>
      </c>
      <c r="DD7" s="459">
        <v>13.808752270234701</v>
      </c>
      <c r="DE7" s="459">
        <v>13.851634481245888</v>
      </c>
      <c r="DF7" s="459">
        <v>13.894516692257076</v>
      </c>
      <c r="DG7" s="459">
        <v>13.93739890326826</v>
      </c>
      <c r="DH7" s="459">
        <v>13.980281114279448</v>
      </c>
      <c r="DI7" s="459">
        <v>14.023163325290634</v>
      </c>
      <c r="DJ7" s="459">
        <v>14.06604553630182</v>
      </c>
      <c r="DK7" s="459">
        <v>14.108927747313009</v>
      </c>
      <c r="DL7" s="459">
        <v>14.151809958324195</v>
      </c>
      <c r="DM7" s="459">
        <v>14.194692169335381</v>
      </c>
      <c r="DN7" s="459">
        <v>14.237574380346569</v>
      </c>
      <c r="DO7" s="459">
        <v>14.280456591357755</v>
      </c>
      <c r="DP7" s="459">
        <v>14.323338802368941</v>
      </c>
      <c r="DQ7" s="459">
        <v>14.366221013380128</v>
      </c>
      <c r="DR7" s="459">
        <v>14.409103224391314</v>
      </c>
      <c r="DS7" s="459">
        <v>14.4519854354025</v>
      </c>
      <c r="DT7" s="459">
        <v>14.494867646413688</v>
      </c>
      <c r="DU7" s="459">
        <v>14.537749857424876</v>
      </c>
      <c r="DV7" s="459">
        <v>14.580632068436062</v>
      </c>
      <c r="DW7" s="459">
        <v>14.623514279447249</v>
      </c>
      <c r="DX7" s="459">
        <v>14.666396490458434</v>
      </c>
      <c r="DY7" s="459">
        <v>14.709278701469621</v>
      </c>
      <c r="DZ7" s="459">
        <v>14.752160912480809</v>
      </c>
      <c r="EA7" s="459">
        <v>14.795043123491993</v>
      </c>
      <c r="EB7" s="459">
        <v>14.837925334503181</v>
      </c>
      <c r="EC7" s="459">
        <v>14.880807545514369</v>
      </c>
      <c r="ED7" s="459">
        <v>14.923689756525556</v>
      </c>
      <c r="EE7" s="459">
        <v>14.966571967536742</v>
      </c>
      <c r="EF7" s="459">
        <v>15.009454178547928</v>
      </c>
      <c r="EG7" s="459">
        <v>15.052336389559116</v>
      </c>
      <c r="EH7" s="459">
        <v>15.0952186005703</v>
      </c>
      <c r="EI7" s="459">
        <v>15.138100811581488</v>
      </c>
      <c r="EJ7" s="459">
        <v>15.180983022592676</v>
      </c>
      <c r="EK7" s="459">
        <v>15.22386523360386</v>
      </c>
      <c r="EL7" s="459">
        <v>15.266747444615049</v>
      </c>
      <c r="EM7" s="459">
        <v>15.309629655626235</v>
      </c>
      <c r="EN7" s="459">
        <v>15.352511866637421</v>
      </c>
      <c r="EO7" s="459">
        <v>15.395394077648609</v>
      </c>
      <c r="EP7" s="459">
        <v>15.438276288659795</v>
      </c>
      <c r="EQ7" s="459">
        <v>15.481158499670983</v>
      </c>
      <c r="ER7" s="459">
        <v>15.524040710682167</v>
      </c>
      <c r="ES7" s="459">
        <v>15.566922921693354</v>
      </c>
      <c r="ET7" s="459">
        <v>15.609805132704542</v>
      </c>
      <c r="EU7" s="459">
        <v>15.652687343715726</v>
      </c>
      <c r="EV7" s="459">
        <v>15.695569554726916</v>
      </c>
      <c r="EW7" s="459">
        <v>15.738451765738102</v>
      </c>
    </row>
    <row r="8" spans="1:153" x14ac:dyDescent="0.3">
      <c r="A8" s="102" t="s">
        <v>83</v>
      </c>
      <c r="B8" s="104" t="s">
        <v>41</v>
      </c>
      <c r="C8" s="458">
        <v>11.746079052423777</v>
      </c>
      <c r="D8" s="458">
        <v>11.798173810046061</v>
      </c>
      <c r="E8" s="458">
        <v>11.850268567668348</v>
      </c>
      <c r="F8" s="458">
        <v>11.902363325290633</v>
      </c>
      <c r="G8" s="458">
        <v>11.954458082912918</v>
      </c>
      <c r="H8" s="458">
        <v>12.006552840535203</v>
      </c>
      <c r="I8" s="458">
        <v>12.058647598157489</v>
      </c>
      <c r="J8" s="458">
        <v>12.110742355779776</v>
      </c>
      <c r="K8" s="458">
        <v>12.162837113402061</v>
      </c>
      <c r="L8" s="458">
        <v>12.214931871024348</v>
      </c>
      <c r="M8" s="458">
        <v>12.267026628646631</v>
      </c>
      <c r="N8" s="458">
        <v>12.319121386268916</v>
      </c>
      <c r="O8" s="458">
        <v>12.371216143891202</v>
      </c>
      <c r="P8" s="458">
        <v>12.423310901513487</v>
      </c>
      <c r="Q8" s="458">
        <v>12.475405659135776</v>
      </c>
      <c r="R8" s="458">
        <v>12.527500416758061</v>
      </c>
      <c r="S8" s="458">
        <v>12.579595174380346</v>
      </c>
      <c r="T8" s="458">
        <v>12.631689932002631</v>
      </c>
      <c r="U8" s="458">
        <v>12.683784689624916</v>
      </c>
      <c r="V8" s="458">
        <v>12.735879447247203</v>
      </c>
      <c r="W8" s="458">
        <v>12.787974204869487</v>
      </c>
      <c r="X8" s="458">
        <v>12.840068962491774</v>
      </c>
      <c r="Y8" s="458">
        <v>12.892163720114059</v>
      </c>
      <c r="Z8" s="458">
        <v>12.944258477736344</v>
      </c>
      <c r="AA8" s="458">
        <v>12.99635323535863</v>
      </c>
      <c r="AB8" s="458">
        <v>13.048447992980917</v>
      </c>
      <c r="AC8" s="458">
        <v>13.100542750603202</v>
      </c>
      <c r="AD8" s="458">
        <v>13.152637508225489</v>
      </c>
      <c r="AE8" s="458">
        <v>13.204732265847774</v>
      </c>
      <c r="AF8" s="458">
        <v>13.256827023470057</v>
      </c>
      <c r="AG8" s="458">
        <v>13.308921781092343</v>
      </c>
      <c r="AH8" s="458">
        <v>13.361016538714628</v>
      </c>
      <c r="AI8" s="458">
        <v>13.413111296336915</v>
      </c>
      <c r="AJ8" s="458">
        <v>13.4652060539592</v>
      </c>
      <c r="AK8" s="458">
        <v>13.517300811581487</v>
      </c>
      <c r="AL8" s="458">
        <v>13.569395569203772</v>
      </c>
      <c r="AM8" s="458">
        <v>13.621490326826057</v>
      </c>
      <c r="AN8" s="458">
        <v>13.673585084448343</v>
      </c>
      <c r="AO8" s="458">
        <v>13.725679842070626</v>
      </c>
      <c r="AP8" s="458">
        <v>13.777774599692915</v>
      </c>
      <c r="AQ8" s="458">
        <v>13.8298693573152</v>
      </c>
      <c r="AR8" s="458">
        <v>13.881964114937485</v>
      </c>
      <c r="AS8" s="458">
        <v>13.93405887255977</v>
      </c>
      <c r="AT8" s="458">
        <v>13.986153630182056</v>
      </c>
      <c r="AU8" s="458">
        <v>14.038248387804343</v>
      </c>
      <c r="AV8" s="458">
        <v>14.090343145426628</v>
      </c>
      <c r="AW8" s="458">
        <v>14.142437903048915</v>
      </c>
      <c r="AX8" s="458">
        <v>14.1945326606712</v>
      </c>
      <c r="AY8" s="458">
        <v>14.246627418293484</v>
      </c>
      <c r="AZ8" s="458">
        <v>14.298722175915769</v>
      </c>
      <c r="BA8" s="458">
        <v>14.350816933538056</v>
      </c>
      <c r="BB8" s="458">
        <v>14.402911691160341</v>
      </c>
      <c r="BC8" s="458">
        <v>14.455006448782628</v>
      </c>
      <c r="BD8" s="458">
        <v>14.507101206404913</v>
      </c>
      <c r="BE8" s="458">
        <v>14.559195964027198</v>
      </c>
      <c r="BF8" s="458">
        <v>14.611290721649484</v>
      </c>
      <c r="BG8" s="458">
        <v>14.663385479271767</v>
      </c>
      <c r="BH8" s="458">
        <v>14.715480236894054</v>
      </c>
      <c r="BI8" s="458">
        <v>14.767574994516339</v>
      </c>
      <c r="BJ8" s="458">
        <v>14.819669752138626</v>
      </c>
      <c r="BK8" s="458">
        <v>14.871764509760911</v>
      </c>
      <c r="BL8" s="458">
        <v>14.923859267383197</v>
      </c>
      <c r="BM8" s="458">
        <v>14.975954025005482</v>
      </c>
      <c r="BN8" s="458">
        <v>15.028048782627767</v>
      </c>
      <c r="BO8" s="458">
        <v>15.080143540250056</v>
      </c>
      <c r="BP8" s="458">
        <v>15.132238297872341</v>
      </c>
      <c r="BQ8" s="458">
        <v>15.184333055494625</v>
      </c>
      <c r="BR8" s="458">
        <v>15.23642781311691</v>
      </c>
      <c r="BS8" s="458">
        <v>15.288522570739195</v>
      </c>
      <c r="BT8" s="458">
        <v>15.340617328361482</v>
      </c>
      <c r="BU8" s="458">
        <v>15.392712085983767</v>
      </c>
      <c r="BV8" s="458">
        <v>15.444806843606054</v>
      </c>
      <c r="BW8" s="458">
        <v>15.496901601228339</v>
      </c>
      <c r="BX8" s="458">
        <v>15.548996358850625</v>
      </c>
      <c r="BY8" s="458">
        <v>15.60109111647291</v>
      </c>
      <c r="BZ8" s="458">
        <v>15.653185874095195</v>
      </c>
      <c r="CA8" s="458">
        <v>15.70528063171748</v>
      </c>
      <c r="CB8" s="458">
        <v>15.757375389339767</v>
      </c>
      <c r="CC8" s="458">
        <v>15.809470146962052</v>
      </c>
      <c r="CD8" s="458">
        <v>15.861564904584338</v>
      </c>
      <c r="CE8" s="458">
        <v>15.913659662206623</v>
      </c>
      <c r="CF8" s="458">
        <v>15.965754419828908</v>
      </c>
      <c r="CG8" s="458">
        <v>16.017849177451197</v>
      </c>
      <c r="CH8" s="458">
        <v>16.069943935073479</v>
      </c>
      <c r="CI8" s="458">
        <v>16.122038692695767</v>
      </c>
      <c r="CJ8" s="458">
        <v>16.174133450318049</v>
      </c>
      <c r="CK8" s="458">
        <v>16.226228207940338</v>
      </c>
      <c r="CL8" s="458">
        <v>16.278322965562623</v>
      </c>
      <c r="CM8" s="458">
        <v>16.330417723184908</v>
      </c>
      <c r="CN8" s="458">
        <v>16.382512480807193</v>
      </c>
      <c r="CO8" s="458">
        <v>16.434607238429479</v>
      </c>
      <c r="CP8" s="458">
        <v>16.486701996051764</v>
      </c>
      <c r="CQ8" s="458">
        <v>16.538796753674049</v>
      </c>
      <c r="CR8" s="458">
        <v>16.590891511296334</v>
      </c>
      <c r="CS8" s="458">
        <v>16.642986268918623</v>
      </c>
      <c r="CT8" s="458">
        <v>16.695081026540908</v>
      </c>
      <c r="CU8" s="458">
        <v>16.747175784163193</v>
      </c>
      <c r="CV8" s="458">
        <v>16.799270541785479</v>
      </c>
      <c r="CW8" s="458">
        <v>16.851365299407764</v>
      </c>
      <c r="CX8" s="458">
        <v>16.903460057030049</v>
      </c>
      <c r="CY8" s="458">
        <v>16.955554814652334</v>
      </c>
      <c r="CZ8" s="459">
        <v>17.007649572274619</v>
      </c>
      <c r="DA8" s="459">
        <v>17.059744329896908</v>
      </c>
      <c r="DB8" s="459">
        <v>17.11183908751919</v>
      </c>
      <c r="DC8" s="459">
        <v>17.163933845141479</v>
      </c>
      <c r="DD8" s="459">
        <v>17.216028602763764</v>
      </c>
      <c r="DE8" s="459">
        <v>17.268123360386049</v>
      </c>
      <c r="DF8" s="459">
        <v>17.320218118008334</v>
      </c>
      <c r="DG8" s="459">
        <v>17.37231287563062</v>
      </c>
      <c r="DH8" s="459">
        <v>17.424407633252905</v>
      </c>
      <c r="DI8" s="459">
        <v>17.47650239087519</v>
      </c>
      <c r="DJ8" s="459">
        <v>17.528597148497475</v>
      </c>
      <c r="DK8" s="459">
        <v>17.580691906119764</v>
      </c>
      <c r="DL8" s="459">
        <v>17.632786663742049</v>
      </c>
      <c r="DM8" s="459">
        <v>17.684881421364334</v>
      </c>
      <c r="DN8" s="459">
        <v>17.73697617898662</v>
      </c>
      <c r="DO8" s="459">
        <v>17.789070936608905</v>
      </c>
      <c r="DP8" s="459">
        <v>17.84116569423119</v>
      </c>
      <c r="DQ8" s="459">
        <v>17.893260451853475</v>
      </c>
      <c r="DR8" s="459">
        <v>17.94535520947576</v>
      </c>
      <c r="DS8" s="459">
        <v>17.997449967098046</v>
      </c>
      <c r="DT8" s="459">
        <v>18.049544724720331</v>
      </c>
      <c r="DU8" s="459">
        <v>18.10163948234262</v>
      </c>
      <c r="DV8" s="459">
        <v>18.153734239964905</v>
      </c>
      <c r="DW8" s="459">
        <v>18.20582899758719</v>
      </c>
      <c r="DX8" s="459">
        <v>18.257923755209475</v>
      </c>
      <c r="DY8" s="459">
        <v>18.310018512831764</v>
      </c>
      <c r="DZ8" s="459">
        <v>18.362113270454046</v>
      </c>
      <c r="EA8" s="459">
        <v>18.414208028076331</v>
      </c>
      <c r="EB8" s="459">
        <v>18.466302785698616</v>
      </c>
      <c r="EC8" s="459">
        <v>18.518397543320901</v>
      </c>
      <c r="ED8" s="459">
        <v>18.570492300943187</v>
      </c>
      <c r="EE8" s="459">
        <v>18.622587058565472</v>
      </c>
      <c r="EF8" s="459">
        <v>18.674681816187757</v>
      </c>
      <c r="EG8" s="459">
        <v>18.726776573810046</v>
      </c>
      <c r="EH8" s="459">
        <v>18.778871331432327</v>
      </c>
      <c r="EI8" s="459">
        <v>18.830966089054616</v>
      </c>
      <c r="EJ8" s="459">
        <v>18.883060846676905</v>
      </c>
      <c r="EK8" s="459">
        <v>18.93515560429919</v>
      </c>
      <c r="EL8" s="459">
        <v>18.987250361921475</v>
      </c>
      <c r="EM8" s="459">
        <v>19.039345119543761</v>
      </c>
      <c r="EN8" s="459">
        <v>19.091439877166046</v>
      </c>
      <c r="EO8" s="459">
        <v>19.143534634788331</v>
      </c>
      <c r="EP8" s="459">
        <v>19.195629392410616</v>
      </c>
      <c r="EQ8" s="459">
        <v>19.247724150032898</v>
      </c>
      <c r="ER8" s="459">
        <v>19.299818907655183</v>
      </c>
      <c r="ES8" s="459">
        <v>19.351913665277468</v>
      </c>
      <c r="ET8" s="459">
        <v>19.404008422899757</v>
      </c>
      <c r="EU8" s="459">
        <v>19.456103180522042</v>
      </c>
      <c r="EV8" s="459">
        <v>19.508197938144328</v>
      </c>
      <c r="EW8" s="459">
        <v>19.560292695766613</v>
      </c>
    </row>
    <row r="9" spans="1:153" x14ac:dyDescent="0.3">
      <c r="A9" s="102" t="s">
        <v>85</v>
      </c>
      <c r="B9" s="104" t="s">
        <v>42</v>
      </c>
      <c r="C9" s="458">
        <v>14.765547707830665</v>
      </c>
      <c r="D9" s="458">
        <v>14.829925860934416</v>
      </c>
      <c r="E9" s="458">
        <v>14.894304014038166</v>
      </c>
      <c r="F9" s="458">
        <v>14.958682167141918</v>
      </c>
      <c r="G9" s="458">
        <v>15.023060320245669</v>
      </c>
      <c r="H9" s="458">
        <v>15.087438473349419</v>
      </c>
      <c r="I9" s="458">
        <v>15.15181662645317</v>
      </c>
      <c r="J9" s="458">
        <v>15.216194779556922</v>
      </c>
      <c r="K9" s="458">
        <v>15.280572932660672</v>
      </c>
      <c r="L9" s="458">
        <v>15.344951085764425</v>
      </c>
      <c r="M9" s="458">
        <v>15.409329238868173</v>
      </c>
      <c r="N9" s="458">
        <v>15.473707391971924</v>
      </c>
      <c r="O9" s="458">
        <v>15.538085545075676</v>
      </c>
      <c r="P9" s="458">
        <v>15.602463698179426</v>
      </c>
      <c r="Q9" s="458">
        <v>15.666841851283177</v>
      </c>
      <c r="R9" s="458">
        <v>15.731220004386929</v>
      </c>
      <c r="S9" s="458">
        <v>15.795598157490678</v>
      </c>
      <c r="T9" s="458">
        <v>15.85997631059443</v>
      </c>
      <c r="U9" s="458">
        <v>15.92435446369818</v>
      </c>
      <c r="V9" s="458">
        <v>15.988732616801933</v>
      </c>
      <c r="W9" s="458">
        <v>16.053110769905683</v>
      </c>
      <c r="X9" s="458">
        <v>16.117488923009436</v>
      </c>
      <c r="Y9" s="458">
        <v>16.181867076113182</v>
      </c>
      <c r="Z9" s="458">
        <v>16.246245229216935</v>
      </c>
      <c r="AA9" s="458">
        <v>16.310623382320685</v>
      </c>
      <c r="AB9" s="458">
        <v>16.375001535424438</v>
      </c>
      <c r="AC9" s="458">
        <v>16.439379688528188</v>
      </c>
      <c r="AD9" s="458">
        <v>16.503757841631938</v>
      </c>
      <c r="AE9" s="458">
        <v>16.568135994735687</v>
      </c>
      <c r="AF9" s="458">
        <v>16.632514147839441</v>
      </c>
      <c r="AG9" s="458">
        <v>16.69689230094319</v>
      </c>
      <c r="AH9" s="458">
        <v>16.761270454046944</v>
      </c>
      <c r="AI9" s="458">
        <v>16.82564860715069</v>
      </c>
      <c r="AJ9" s="458">
        <v>16.890026760254443</v>
      </c>
      <c r="AK9" s="458">
        <v>16.954404913358193</v>
      </c>
      <c r="AL9" s="458">
        <v>17.018783066461946</v>
      </c>
      <c r="AM9" s="458">
        <v>17.083161219565696</v>
      </c>
      <c r="AN9" s="458">
        <v>17.147539372669446</v>
      </c>
      <c r="AO9" s="458">
        <v>17.211917525773195</v>
      </c>
      <c r="AP9" s="458">
        <v>17.276295678876949</v>
      </c>
      <c r="AQ9" s="458">
        <v>17.340673831980698</v>
      </c>
      <c r="AR9" s="458">
        <v>17.405051985084452</v>
      </c>
      <c r="AS9" s="458">
        <v>17.469430138188198</v>
      </c>
      <c r="AT9" s="458">
        <v>17.533808291291951</v>
      </c>
      <c r="AU9" s="458">
        <v>17.598186444395704</v>
      </c>
      <c r="AV9" s="458">
        <v>17.662564597499454</v>
      </c>
      <c r="AW9" s="458">
        <v>17.726942750603204</v>
      </c>
      <c r="AX9" s="458">
        <v>17.791320903706954</v>
      </c>
      <c r="AY9" s="458">
        <v>17.855699056810703</v>
      </c>
      <c r="AZ9" s="458">
        <v>17.920077209914457</v>
      </c>
      <c r="BA9" s="458">
        <v>17.984455363018206</v>
      </c>
      <c r="BB9" s="458">
        <v>18.04883351612196</v>
      </c>
      <c r="BC9" s="458">
        <v>18.113211669225706</v>
      </c>
      <c r="BD9" s="458">
        <v>18.177589822329455</v>
      </c>
      <c r="BE9" s="458">
        <v>18.241967975433209</v>
      </c>
      <c r="BF9" s="458">
        <v>18.306346128536962</v>
      </c>
      <c r="BG9" s="458">
        <v>18.370724281640715</v>
      </c>
      <c r="BH9" s="458">
        <v>18.435102434744461</v>
      </c>
      <c r="BI9" s="458">
        <v>18.499480587848211</v>
      </c>
      <c r="BJ9" s="458">
        <v>18.563858740951964</v>
      </c>
      <c r="BK9" s="458">
        <v>18.628236894055718</v>
      </c>
      <c r="BL9" s="458">
        <v>18.692615047159467</v>
      </c>
      <c r="BM9" s="458">
        <v>18.756993200263214</v>
      </c>
      <c r="BN9" s="458">
        <v>18.821371353366967</v>
      </c>
      <c r="BO9" s="458">
        <v>18.88574950647072</v>
      </c>
      <c r="BP9" s="458">
        <v>18.95012765957447</v>
      </c>
      <c r="BQ9" s="458">
        <v>19.01450581267822</v>
      </c>
      <c r="BR9" s="458">
        <v>19.078883965781969</v>
      </c>
      <c r="BS9" s="458">
        <v>19.143262118885723</v>
      </c>
      <c r="BT9" s="458">
        <v>19.207640271989472</v>
      </c>
      <c r="BU9" s="458">
        <v>19.272018425093222</v>
      </c>
      <c r="BV9" s="458">
        <v>19.336396578196975</v>
      </c>
      <c r="BW9" s="458">
        <v>19.400774731300729</v>
      </c>
      <c r="BX9" s="458">
        <v>19.465152884404475</v>
      </c>
      <c r="BY9" s="458">
        <v>19.529531037508225</v>
      </c>
      <c r="BZ9" s="458">
        <v>19.593909190611978</v>
      </c>
      <c r="CA9" s="458">
        <v>19.658287343715731</v>
      </c>
      <c r="CB9" s="458">
        <v>19.722665496819477</v>
      </c>
      <c r="CC9" s="458">
        <v>19.787043649923227</v>
      </c>
      <c r="CD9" s="458">
        <v>19.85142180302698</v>
      </c>
      <c r="CE9" s="458">
        <v>19.915799956130734</v>
      </c>
      <c r="CF9" s="458">
        <v>19.980178109234483</v>
      </c>
      <c r="CG9" s="458">
        <v>20.044556262338237</v>
      </c>
      <c r="CH9" s="458">
        <v>20.108934415441983</v>
      </c>
      <c r="CI9" s="458">
        <v>20.173312568545736</v>
      </c>
      <c r="CJ9" s="458">
        <v>20.237690721649486</v>
      </c>
      <c r="CK9" s="458">
        <v>20.302068874753235</v>
      </c>
      <c r="CL9" s="458">
        <v>20.366447027856985</v>
      </c>
      <c r="CM9" s="458">
        <v>20.430825180960738</v>
      </c>
      <c r="CN9" s="458">
        <v>20.495203334064488</v>
      </c>
      <c r="CO9" s="458">
        <v>20.559581487168238</v>
      </c>
      <c r="CP9" s="458">
        <v>20.623959640271991</v>
      </c>
      <c r="CQ9" s="458">
        <v>20.688337793375744</v>
      </c>
      <c r="CR9" s="458">
        <v>20.752715946479491</v>
      </c>
      <c r="CS9" s="458">
        <v>20.81709409958324</v>
      </c>
      <c r="CT9" s="458">
        <v>20.881472252686994</v>
      </c>
      <c r="CU9" s="458">
        <v>20.945850405790747</v>
      </c>
      <c r="CV9" s="458">
        <v>21.0102285588945</v>
      </c>
      <c r="CW9" s="458">
        <v>21.074606711998243</v>
      </c>
      <c r="CX9" s="458">
        <v>21.138984865101996</v>
      </c>
      <c r="CY9" s="458">
        <v>21.203363018205749</v>
      </c>
      <c r="CZ9" s="459">
        <v>21.267741171309499</v>
      </c>
      <c r="DA9" s="459">
        <v>21.332119324413252</v>
      </c>
      <c r="DB9" s="459">
        <v>21.396497477516998</v>
      </c>
      <c r="DC9" s="459">
        <v>21.460875630620752</v>
      </c>
      <c r="DD9" s="459">
        <v>21.525253783724501</v>
      </c>
      <c r="DE9" s="459">
        <v>21.589631936828251</v>
      </c>
      <c r="DF9" s="459">
        <v>21.654010089932004</v>
      </c>
      <c r="DG9" s="459">
        <v>21.718388243035754</v>
      </c>
      <c r="DH9" s="459">
        <v>21.782766396139507</v>
      </c>
      <c r="DI9" s="459">
        <v>21.847144549243254</v>
      </c>
      <c r="DJ9" s="459">
        <v>21.911522702347007</v>
      </c>
      <c r="DK9" s="459">
        <v>21.97590085545076</v>
      </c>
      <c r="DL9" s="459">
        <v>22.040279008554506</v>
      </c>
      <c r="DM9" s="459">
        <v>22.10465716165826</v>
      </c>
      <c r="DN9" s="459">
        <v>22.169035314762009</v>
      </c>
      <c r="DO9" s="459">
        <v>22.233413467865763</v>
      </c>
      <c r="DP9" s="459">
        <v>22.297791620969516</v>
      </c>
      <c r="DQ9" s="459">
        <v>22.362169774073259</v>
      </c>
      <c r="DR9" s="459">
        <v>22.426547927177012</v>
      </c>
      <c r="DS9" s="459">
        <v>22.490926080280765</v>
      </c>
      <c r="DT9" s="459">
        <v>22.555304233384518</v>
      </c>
      <c r="DU9" s="459">
        <v>22.619682386488268</v>
      </c>
      <c r="DV9" s="459">
        <v>22.684060539592014</v>
      </c>
      <c r="DW9" s="459">
        <v>22.748438692695768</v>
      </c>
      <c r="DX9" s="459">
        <v>22.812816845799517</v>
      </c>
      <c r="DY9" s="459">
        <v>22.877194998903271</v>
      </c>
      <c r="DZ9" s="459">
        <v>22.94157315200702</v>
      </c>
      <c r="EA9" s="459">
        <v>23.00595130511077</v>
      </c>
      <c r="EB9" s="459">
        <v>23.070329458214523</v>
      </c>
      <c r="EC9" s="459">
        <v>23.134707611318269</v>
      </c>
      <c r="ED9" s="459">
        <v>23.199085764422023</v>
      </c>
      <c r="EE9" s="459">
        <v>23.263463917525776</v>
      </c>
      <c r="EF9" s="459">
        <v>23.327842070629522</v>
      </c>
      <c r="EG9" s="459">
        <v>23.392220223733275</v>
      </c>
      <c r="EH9" s="459">
        <v>23.456598376837025</v>
      </c>
      <c r="EI9" s="459">
        <v>23.520976529940778</v>
      </c>
      <c r="EJ9" s="459">
        <v>23.585354683044532</v>
      </c>
      <c r="EK9" s="459">
        <v>23.649732836148278</v>
      </c>
      <c r="EL9" s="459">
        <v>23.714110989252028</v>
      </c>
      <c r="EM9" s="459">
        <v>23.778489142355781</v>
      </c>
      <c r="EN9" s="459">
        <v>23.842867295459534</v>
      </c>
      <c r="EO9" s="459">
        <v>23.907245448563284</v>
      </c>
      <c r="EP9" s="459">
        <v>23.97162360166703</v>
      </c>
      <c r="EQ9" s="459">
        <v>24.036001754770783</v>
      </c>
      <c r="ER9" s="459">
        <v>24.100379907874533</v>
      </c>
      <c r="ES9" s="459">
        <v>24.164758060978286</v>
      </c>
      <c r="ET9" s="459">
        <v>24.229136214082036</v>
      </c>
      <c r="EU9" s="459">
        <v>24.293514367185786</v>
      </c>
      <c r="EV9" s="459">
        <v>24.357892520289539</v>
      </c>
      <c r="EW9" s="459">
        <v>24.422270673393285</v>
      </c>
    </row>
    <row r="10" spans="1:153" x14ac:dyDescent="0.3">
      <c r="A10" s="102" t="s">
        <v>87</v>
      </c>
      <c r="B10" s="104" t="s">
        <v>43</v>
      </c>
      <c r="C10" s="458">
        <v>20.758078350515465</v>
      </c>
      <c r="D10" s="458">
        <v>20.840881596841413</v>
      </c>
      <c r="E10" s="458">
        <v>20.923684843167361</v>
      </c>
      <c r="F10" s="458">
        <v>21.006488089493306</v>
      </c>
      <c r="G10" s="458">
        <v>21.089291335819258</v>
      </c>
      <c r="H10" s="458">
        <v>21.17209458214521</v>
      </c>
      <c r="I10" s="458">
        <v>21.254897828471154</v>
      </c>
      <c r="J10" s="458">
        <v>21.337701074797103</v>
      </c>
      <c r="K10" s="458">
        <v>21.420504321123051</v>
      </c>
      <c r="L10" s="458">
        <v>21.503307567449003</v>
      </c>
      <c r="M10" s="458">
        <v>21.586110813774951</v>
      </c>
      <c r="N10" s="458">
        <v>21.668914060100899</v>
      </c>
      <c r="O10" s="458">
        <v>21.751717306426848</v>
      </c>
      <c r="P10" s="458">
        <v>21.834520552752796</v>
      </c>
      <c r="Q10" s="458">
        <v>21.917323799078744</v>
      </c>
      <c r="R10" s="458">
        <v>22.000127045404696</v>
      </c>
      <c r="S10" s="458">
        <v>22.082930291730641</v>
      </c>
      <c r="T10" s="458">
        <v>22.165733538056593</v>
      </c>
      <c r="U10" s="458">
        <v>22.248536784382537</v>
      </c>
      <c r="V10" s="458">
        <v>22.331340030708489</v>
      </c>
      <c r="W10" s="458">
        <v>22.414143277034441</v>
      </c>
      <c r="X10" s="458">
        <v>22.496946523360386</v>
      </c>
      <c r="Y10" s="458">
        <v>22.579749769686334</v>
      </c>
      <c r="Z10" s="458">
        <v>22.662553016012282</v>
      </c>
      <c r="AA10" s="458">
        <v>22.745356262338234</v>
      </c>
      <c r="AB10" s="458">
        <v>22.828159508664179</v>
      </c>
      <c r="AC10" s="458">
        <v>22.910962754990127</v>
      </c>
      <c r="AD10" s="458">
        <v>22.993766001316079</v>
      </c>
      <c r="AE10" s="458">
        <v>23.076569247642027</v>
      </c>
      <c r="AF10" s="458">
        <v>23.159372493967975</v>
      </c>
      <c r="AG10" s="458">
        <v>23.242175740293924</v>
      </c>
      <c r="AH10" s="458">
        <v>23.324978986619872</v>
      </c>
      <c r="AI10" s="458">
        <v>23.407782232945824</v>
      </c>
      <c r="AJ10" s="458">
        <v>23.490585479271768</v>
      </c>
      <c r="AK10" s="458">
        <v>23.57338872559772</v>
      </c>
      <c r="AL10" s="458">
        <v>23.656191971923668</v>
      </c>
      <c r="AM10" s="458">
        <v>23.738995218249617</v>
      </c>
      <c r="AN10" s="458">
        <v>23.821798464575561</v>
      </c>
      <c r="AO10" s="458">
        <v>23.904601710901513</v>
      </c>
      <c r="AP10" s="458">
        <v>23.987404957227465</v>
      </c>
      <c r="AQ10" s="458">
        <v>24.07020820355341</v>
      </c>
      <c r="AR10" s="458">
        <v>24.153011449879358</v>
      </c>
      <c r="AS10" s="458">
        <v>24.235814696205306</v>
      </c>
      <c r="AT10" s="458">
        <v>24.318617942531258</v>
      </c>
      <c r="AU10" s="458">
        <v>24.401421188857206</v>
      </c>
      <c r="AV10" s="458">
        <v>24.484224435183151</v>
      </c>
      <c r="AW10" s="458">
        <v>24.567027681509103</v>
      </c>
      <c r="AX10" s="458">
        <v>24.649830927835051</v>
      </c>
      <c r="AY10" s="458">
        <v>24.732634174160999</v>
      </c>
      <c r="AZ10" s="458">
        <v>24.815437420486951</v>
      </c>
      <c r="BA10" s="458">
        <v>24.898240666812899</v>
      </c>
      <c r="BB10" s="458">
        <v>24.981043913138848</v>
      </c>
      <c r="BC10" s="458">
        <v>25.063847159464792</v>
      </c>
      <c r="BD10" s="458">
        <v>25.146650405790741</v>
      </c>
      <c r="BE10" s="458">
        <v>25.229453652116696</v>
      </c>
      <c r="BF10" s="458">
        <v>25.312256898442641</v>
      </c>
      <c r="BG10" s="458">
        <v>25.395060144768589</v>
      </c>
      <c r="BH10" s="458">
        <v>25.477863391094537</v>
      </c>
      <c r="BI10" s="458">
        <v>25.560666637420489</v>
      </c>
      <c r="BJ10" s="458">
        <v>25.643469883746434</v>
      </c>
      <c r="BK10" s="458">
        <v>25.726273130072382</v>
      </c>
      <c r="BL10" s="458">
        <v>25.809076376398334</v>
      </c>
      <c r="BM10" s="458">
        <v>25.891879622724282</v>
      </c>
      <c r="BN10" s="458">
        <v>25.97468286905023</v>
      </c>
      <c r="BO10" s="458">
        <v>26.057486115376179</v>
      </c>
      <c r="BP10" s="458">
        <v>26.140289361702131</v>
      </c>
      <c r="BQ10" s="458">
        <v>26.223092608028079</v>
      </c>
      <c r="BR10" s="458">
        <v>26.305895854354024</v>
      </c>
      <c r="BS10" s="458">
        <v>26.388699100679972</v>
      </c>
      <c r="BT10" s="458">
        <v>26.471502347005924</v>
      </c>
      <c r="BU10" s="458">
        <v>26.554305593331872</v>
      </c>
      <c r="BV10" s="458">
        <v>26.637108839657817</v>
      </c>
      <c r="BW10" s="458">
        <v>26.719912085983768</v>
      </c>
      <c r="BX10" s="458">
        <v>26.80271533230972</v>
      </c>
      <c r="BY10" s="458">
        <v>26.885518578635665</v>
      </c>
      <c r="BZ10" s="458">
        <v>26.968321824961613</v>
      </c>
      <c r="CA10" s="458">
        <v>27.051125071287561</v>
      </c>
      <c r="CB10" s="458">
        <v>27.133928317613513</v>
      </c>
      <c r="CC10" s="458">
        <v>27.216731563939462</v>
      </c>
      <c r="CD10" s="458">
        <v>27.299534810265406</v>
      </c>
      <c r="CE10" s="458">
        <v>27.382338056591358</v>
      </c>
      <c r="CF10" s="458">
        <v>27.465141302917306</v>
      </c>
      <c r="CG10" s="458">
        <v>27.547944549243255</v>
      </c>
      <c r="CH10" s="458">
        <v>27.630747795569199</v>
      </c>
      <c r="CI10" s="458">
        <v>27.713551041895155</v>
      </c>
      <c r="CJ10" s="458">
        <v>27.796354288221103</v>
      </c>
      <c r="CK10" s="458">
        <v>27.879157534547048</v>
      </c>
      <c r="CL10" s="458">
        <v>27.961960780873</v>
      </c>
      <c r="CM10" s="458">
        <v>28.044764027198944</v>
      </c>
      <c r="CN10" s="458">
        <v>28.127567273524896</v>
      </c>
      <c r="CO10" s="458">
        <v>28.210370519850844</v>
      </c>
      <c r="CP10" s="458">
        <v>28.293173766176793</v>
      </c>
      <c r="CQ10" s="458">
        <v>28.375977012502744</v>
      </c>
      <c r="CR10" s="458">
        <v>28.458780258828689</v>
      </c>
      <c r="CS10" s="458">
        <v>28.541583505154637</v>
      </c>
      <c r="CT10" s="458">
        <v>28.624386751480582</v>
      </c>
      <c r="CU10" s="458">
        <v>28.707189997806537</v>
      </c>
      <c r="CV10" s="458">
        <v>28.789993244132486</v>
      </c>
      <c r="CW10" s="458">
        <v>28.87279649045843</v>
      </c>
      <c r="CX10" s="458">
        <v>28.955599736784386</v>
      </c>
      <c r="CY10" s="458">
        <v>29.038402983110334</v>
      </c>
      <c r="CZ10" s="459">
        <v>29.121206229436279</v>
      </c>
      <c r="DA10" s="459">
        <v>29.204009475762231</v>
      </c>
      <c r="DB10" s="459">
        <v>29.286812722088175</v>
      </c>
      <c r="DC10" s="459">
        <v>29.369615968414127</v>
      </c>
      <c r="DD10" s="459">
        <v>29.452419214740072</v>
      </c>
      <c r="DE10" s="459">
        <v>29.535222461066024</v>
      </c>
      <c r="DF10" s="459">
        <v>29.618025707391975</v>
      </c>
      <c r="DG10" s="459">
        <v>29.70082895371792</v>
      </c>
      <c r="DH10" s="459">
        <v>29.783632200043868</v>
      </c>
      <c r="DI10" s="459">
        <v>29.866435446369813</v>
      </c>
      <c r="DJ10" s="459">
        <v>29.949238692695769</v>
      </c>
      <c r="DK10" s="459">
        <v>30.032041939021717</v>
      </c>
      <c r="DL10" s="459">
        <v>30.114845185347662</v>
      </c>
      <c r="DM10" s="459">
        <v>30.197648431673613</v>
      </c>
      <c r="DN10" s="459">
        <v>30.280451677999562</v>
      </c>
      <c r="DO10" s="459">
        <v>30.36325492432551</v>
      </c>
      <c r="DP10" s="459">
        <v>30.446058170651462</v>
      </c>
      <c r="DQ10" s="459">
        <v>30.528861416977406</v>
      </c>
      <c r="DR10" s="459">
        <v>30.611664663303358</v>
      </c>
      <c r="DS10" s="459">
        <v>30.694467909629303</v>
      </c>
      <c r="DT10" s="459">
        <v>30.777271155955255</v>
      </c>
      <c r="DU10" s="459">
        <v>30.860074402281207</v>
      </c>
      <c r="DV10" s="459">
        <v>30.942877648607151</v>
      </c>
      <c r="DW10" s="459">
        <v>31.0256808949331</v>
      </c>
      <c r="DX10" s="459">
        <v>31.108484141259044</v>
      </c>
      <c r="DY10" s="459">
        <v>31.191287387585</v>
      </c>
      <c r="DZ10" s="459">
        <v>31.274090633910944</v>
      </c>
      <c r="EA10" s="459">
        <v>31.356893880236893</v>
      </c>
      <c r="EB10" s="459">
        <v>31.439697126562848</v>
      </c>
      <c r="EC10" s="459">
        <v>31.522500372888793</v>
      </c>
      <c r="ED10" s="459">
        <v>31.605303619214741</v>
      </c>
      <c r="EE10" s="459">
        <v>31.688106865540686</v>
      </c>
      <c r="EF10" s="459">
        <v>31.770910111866634</v>
      </c>
      <c r="EG10" s="459">
        <v>31.853713358192589</v>
      </c>
      <c r="EH10" s="459">
        <v>31.936516604518534</v>
      </c>
      <c r="EI10" s="459">
        <v>32.019319850844482</v>
      </c>
      <c r="EJ10" s="459">
        <v>32.102123097170434</v>
      </c>
      <c r="EK10" s="459">
        <v>32.184926343496379</v>
      </c>
      <c r="EL10" s="459">
        <v>32.267729589822331</v>
      </c>
      <c r="EM10" s="459">
        <v>32.350532836148275</v>
      </c>
      <c r="EN10" s="459">
        <v>32.433336082474227</v>
      </c>
      <c r="EO10" s="459">
        <v>32.516139328800179</v>
      </c>
      <c r="EP10" s="459">
        <v>32.598942575126124</v>
      </c>
      <c r="EQ10" s="459">
        <v>32.681745821452076</v>
      </c>
      <c r="ER10" s="459">
        <v>32.764549067778027</v>
      </c>
      <c r="ES10" s="459">
        <v>32.847352314103972</v>
      </c>
      <c r="ET10" s="459">
        <v>32.930155560429917</v>
      </c>
      <c r="EU10" s="459">
        <v>33.012958806755861</v>
      </c>
      <c r="EV10" s="459">
        <v>33.09576205308182</v>
      </c>
      <c r="EW10" s="459">
        <v>33.178565299407765</v>
      </c>
    </row>
    <row r="11" spans="1:153" x14ac:dyDescent="0.3">
      <c r="A11" s="102" t="s">
        <v>89</v>
      </c>
      <c r="B11" s="104" t="s">
        <v>44</v>
      </c>
      <c r="C11" s="458">
        <v>29.976509497696863</v>
      </c>
      <c r="D11" s="458">
        <v>30.100878876946698</v>
      </c>
      <c r="E11" s="458">
        <v>30.225248256196533</v>
      </c>
      <c r="F11" s="458">
        <v>30.349617635446364</v>
      </c>
      <c r="G11" s="458">
        <v>30.473987014696206</v>
      </c>
      <c r="H11" s="458">
        <v>30.598356393946041</v>
      </c>
      <c r="I11" s="458">
        <v>30.722725773195876</v>
      </c>
      <c r="J11" s="458">
        <v>30.847095152445711</v>
      </c>
      <c r="K11" s="458">
        <v>30.971464531695542</v>
      </c>
      <c r="L11" s="458">
        <v>31.095833910945384</v>
      </c>
      <c r="M11" s="458">
        <v>31.220203290195219</v>
      </c>
      <c r="N11" s="458">
        <v>31.344572669445053</v>
      </c>
      <c r="O11" s="458">
        <v>31.468942048694888</v>
      </c>
      <c r="P11" s="458">
        <v>31.59331142794472</v>
      </c>
      <c r="Q11" s="458">
        <v>31.717680807194558</v>
      </c>
      <c r="R11" s="458">
        <v>31.842050186444396</v>
      </c>
      <c r="S11" s="458">
        <v>31.966419565694231</v>
      </c>
      <c r="T11" s="458">
        <v>32.090788944944066</v>
      </c>
      <c r="U11" s="458">
        <v>32.215158324193901</v>
      </c>
      <c r="V11" s="458">
        <v>32.339527703443736</v>
      </c>
      <c r="W11" s="458">
        <v>32.463897082693578</v>
      </c>
      <c r="X11" s="458">
        <v>32.588266461943405</v>
      </c>
      <c r="Y11" s="458">
        <v>32.71263584119324</v>
      </c>
      <c r="Z11" s="458">
        <v>32.837005220443075</v>
      </c>
      <c r="AA11" s="458">
        <v>32.961374599692917</v>
      </c>
      <c r="AB11" s="458">
        <v>33.085743978942752</v>
      </c>
      <c r="AC11" s="458">
        <v>33.210113358192586</v>
      </c>
      <c r="AD11" s="458">
        <v>33.334482737442421</v>
      </c>
      <c r="AE11" s="458">
        <v>33.458852116692256</v>
      </c>
      <c r="AF11" s="458">
        <v>33.583221495942091</v>
      </c>
      <c r="AG11" s="458">
        <v>33.707590875191933</v>
      </c>
      <c r="AH11" s="458">
        <v>33.831960254441761</v>
      </c>
      <c r="AI11" s="458">
        <v>33.956329633691595</v>
      </c>
      <c r="AJ11" s="458">
        <v>34.08069901294143</v>
      </c>
      <c r="AK11" s="458">
        <v>34.205068392191272</v>
      </c>
      <c r="AL11" s="458">
        <v>34.329437771441107</v>
      </c>
      <c r="AM11" s="458">
        <v>34.453807150690942</v>
      </c>
      <c r="AN11" s="458">
        <v>34.578176529940777</v>
      </c>
      <c r="AO11" s="458">
        <v>34.702545909190611</v>
      </c>
      <c r="AP11" s="458">
        <v>34.826915288440446</v>
      </c>
      <c r="AQ11" s="458">
        <v>34.951284667690281</v>
      </c>
      <c r="AR11" s="458">
        <v>35.075654046940116</v>
      </c>
      <c r="AS11" s="458">
        <v>35.200023426189951</v>
      </c>
      <c r="AT11" s="458">
        <v>35.324392805439786</v>
      </c>
      <c r="AU11" s="458">
        <v>35.448762184689627</v>
      </c>
      <c r="AV11" s="458">
        <v>35.573131563939462</v>
      </c>
      <c r="AW11" s="458">
        <v>35.697500943189297</v>
      </c>
      <c r="AX11" s="458">
        <v>35.821870322439132</v>
      </c>
      <c r="AY11" s="458">
        <v>35.946239701688967</v>
      </c>
      <c r="AZ11" s="458">
        <v>36.070609080938802</v>
      </c>
      <c r="BA11" s="458">
        <v>36.194978460188636</v>
      </c>
      <c r="BB11" s="458">
        <v>36.319347839438471</v>
      </c>
      <c r="BC11" s="458">
        <v>36.443717218688306</v>
      </c>
      <c r="BD11" s="458">
        <v>36.568086597938141</v>
      </c>
      <c r="BE11" s="458">
        <v>36.692455977187976</v>
      </c>
      <c r="BF11" s="458">
        <v>36.816825356437818</v>
      </c>
      <c r="BG11" s="458">
        <v>36.941194735687652</v>
      </c>
      <c r="BH11" s="458">
        <v>37.065564114937487</v>
      </c>
      <c r="BI11" s="458">
        <v>37.189933494187322</v>
      </c>
      <c r="BJ11" s="458">
        <v>37.314302873437157</v>
      </c>
      <c r="BK11" s="458">
        <v>37.438672252686992</v>
      </c>
      <c r="BL11" s="458">
        <v>37.563041631936819</v>
      </c>
      <c r="BM11" s="458">
        <v>37.687411011186654</v>
      </c>
      <c r="BN11" s="458">
        <v>37.811780390436496</v>
      </c>
      <c r="BO11" s="458">
        <v>37.936149769686338</v>
      </c>
      <c r="BP11" s="458">
        <v>38.060519148936173</v>
      </c>
      <c r="BQ11" s="458">
        <v>38.184888528186008</v>
      </c>
      <c r="BR11" s="458">
        <v>38.309257907435843</v>
      </c>
      <c r="BS11" s="458">
        <v>38.433627286685677</v>
      </c>
      <c r="BT11" s="458">
        <v>38.557996665935512</v>
      </c>
      <c r="BU11" s="458">
        <v>38.682366045185347</v>
      </c>
      <c r="BV11" s="458">
        <v>38.806735424435175</v>
      </c>
      <c r="BW11" s="458">
        <v>38.93110480368501</v>
      </c>
      <c r="BX11" s="458">
        <v>39.055474182934852</v>
      </c>
      <c r="BY11" s="458">
        <v>39.179843562184686</v>
      </c>
      <c r="BZ11" s="458">
        <v>39.304212941434528</v>
      </c>
      <c r="CA11" s="458">
        <v>39.428582320684363</v>
      </c>
      <c r="CB11" s="458">
        <v>39.552951699934198</v>
      </c>
      <c r="CC11" s="458">
        <v>39.677321079184033</v>
      </c>
      <c r="CD11" s="458">
        <v>39.801690458433868</v>
      </c>
      <c r="CE11" s="458">
        <v>39.926059837683702</v>
      </c>
      <c r="CF11" s="458">
        <v>40.05042921693353</v>
      </c>
      <c r="CG11" s="458">
        <v>40.174798596183372</v>
      </c>
      <c r="CH11" s="458">
        <v>40.2991679754332</v>
      </c>
      <c r="CI11" s="458">
        <v>40.423537354683042</v>
      </c>
      <c r="CJ11" s="458">
        <v>40.547906733932876</v>
      </c>
      <c r="CK11" s="458">
        <v>40.672276113182718</v>
      </c>
      <c r="CL11" s="458">
        <v>40.796645492432553</v>
      </c>
      <c r="CM11" s="458">
        <v>40.921014871682388</v>
      </c>
      <c r="CN11" s="458">
        <v>41.045384250932223</v>
      </c>
      <c r="CO11" s="458">
        <v>41.169753630182058</v>
      </c>
      <c r="CP11" s="458">
        <v>41.294123009431885</v>
      </c>
      <c r="CQ11" s="458">
        <v>41.418492388681727</v>
      </c>
      <c r="CR11" s="458">
        <v>41.542861767931555</v>
      </c>
      <c r="CS11" s="458">
        <v>41.667231147181397</v>
      </c>
      <c r="CT11" s="458">
        <v>41.791600526431232</v>
      </c>
      <c r="CU11" s="458">
        <v>41.915969905681074</v>
      </c>
      <c r="CV11" s="458">
        <v>42.040339284930909</v>
      </c>
      <c r="CW11" s="458">
        <v>42.164708664180743</v>
      </c>
      <c r="CX11" s="458">
        <v>42.289078043430578</v>
      </c>
      <c r="CY11" s="458">
        <v>42.413447422680413</v>
      </c>
      <c r="CZ11" s="459">
        <v>42.537816801930241</v>
      </c>
      <c r="DA11" s="459">
        <v>42.662186181180083</v>
      </c>
      <c r="DB11" s="459">
        <v>42.78655556042991</v>
      </c>
      <c r="DC11" s="459">
        <v>42.910924939679752</v>
      </c>
      <c r="DD11" s="459">
        <v>43.035294318929587</v>
      </c>
      <c r="DE11" s="459">
        <v>43.159663698179429</v>
      </c>
      <c r="DF11" s="459">
        <v>43.284033077429264</v>
      </c>
      <c r="DG11" s="459">
        <v>43.408402456679099</v>
      </c>
      <c r="DH11" s="459">
        <v>43.532771835928934</v>
      </c>
      <c r="DI11" s="459">
        <v>43.657141215178768</v>
      </c>
      <c r="DJ11" s="459">
        <v>43.781510594428596</v>
      </c>
      <c r="DK11" s="459">
        <v>43.905879973678431</v>
      </c>
      <c r="DL11" s="459">
        <v>44.030249352928266</v>
      </c>
      <c r="DM11" s="459">
        <v>44.154618732178108</v>
      </c>
      <c r="DN11" s="459">
        <v>44.278988111427942</v>
      </c>
      <c r="DO11" s="459">
        <v>44.403357490677784</v>
      </c>
      <c r="DP11" s="459">
        <v>44.527726869927619</v>
      </c>
      <c r="DQ11" s="459">
        <v>44.652096249177454</v>
      </c>
      <c r="DR11" s="459">
        <v>44.776465628427289</v>
      </c>
      <c r="DS11" s="459">
        <v>44.900835007677124</v>
      </c>
      <c r="DT11" s="459">
        <v>45.025204386926951</v>
      </c>
      <c r="DU11" s="459">
        <v>45.149573766176786</v>
      </c>
      <c r="DV11" s="459">
        <v>45.273943145426621</v>
      </c>
      <c r="DW11" s="459">
        <v>45.398312524676463</v>
      </c>
      <c r="DX11" s="459">
        <v>45.522681903926298</v>
      </c>
      <c r="DY11" s="459">
        <v>45.647051283176133</v>
      </c>
      <c r="DZ11" s="459">
        <v>45.771420662425975</v>
      </c>
      <c r="EA11" s="459">
        <v>45.895790041675809</v>
      </c>
      <c r="EB11" s="459">
        <v>46.020159420925644</v>
      </c>
      <c r="EC11" s="459">
        <v>46.144528800175479</v>
      </c>
      <c r="ED11" s="459">
        <v>46.268898179425307</v>
      </c>
      <c r="EE11" s="459">
        <v>46.393267558675142</v>
      </c>
      <c r="EF11" s="459">
        <v>46.517636937924976</v>
      </c>
      <c r="EG11" s="459">
        <v>46.642006317174818</v>
      </c>
      <c r="EH11" s="459">
        <v>46.766375696424646</v>
      </c>
      <c r="EI11" s="459">
        <v>46.890745075674488</v>
      </c>
      <c r="EJ11" s="459">
        <v>47.01511445492433</v>
      </c>
      <c r="EK11" s="459">
        <v>47.139483834174165</v>
      </c>
      <c r="EL11" s="459">
        <v>47.263853213423999</v>
      </c>
      <c r="EM11" s="459">
        <v>47.388222592673834</v>
      </c>
      <c r="EN11" s="459">
        <v>47.512591971923662</v>
      </c>
      <c r="EO11" s="459">
        <v>47.636961351173497</v>
      </c>
      <c r="EP11" s="459">
        <v>47.761330730423332</v>
      </c>
      <c r="EQ11" s="459">
        <v>47.885700109673174</v>
      </c>
      <c r="ER11" s="459">
        <v>48.010069488923001</v>
      </c>
      <c r="ES11" s="459">
        <v>48.134438868172843</v>
      </c>
      <c r="ET11" s="459">
        <v>48.258808247422685</v>
      </c>
      <c r="EU11" s="459">
        <v>48.38317762667252</v>
      </c>
      <c r="EV11" s="459">
        <v>48.507547005922355</v>
      </c>
      <c r="EW11" s="459">
        <v>48.63191638517219</v>
      </c>
    </row>
    <row r="12" spans="1:153" x14ac:dyDescent="0.3">
      <c r="A12" s="102" t="s">
        <v>91</v>
      </c>
      <c r="B12" s="104" t="s">
        <v>45</v>
      </c>
      <c r="C12" s="458">
        <v>36.20769431892959</v>
      </c>
      <c r="D12" s="458">
        <v>36.357836894055716</v>
      </c>
      <c r="E12" s="458">
        <v>36.507979469181841</v>
      </c>
      <c r="F12" s="458">
        <v>36.658122044307966</v>
      </c>
      <c r="G12" s="458">
        <v>36.808264619434084</v>
      </c>
      <c r="H12" s="458">
        <v>36.958407194560216</v>
      </c>
      <c r="I12" s="458">
        <v>37.108549769686334</v>
      </c>
      <c r="J12" s="458">
        <v>37.258692344812467</v>
      </c>
      <c r="K12" s="458">
        <v>37.408834919938585</v>
      </c>
      <c r="L12" s="458">
        <v>37.558977495064717</v>
      </c>
      <c r="M12" s="458">
        <v>37.709120070190835</v>
      </c>
      <c r="N12" s="458">
        <v>37.859262645316953</v>
      </c>
      <c r="O12" s="458">
        <v>38.009405220443085</v>
      </c>
      <c r="P12" s="458">
        <v>38.159547795569203</v>
      </c>
      <c r="Q12" s="458">
        <v>38.309690370695336</v>
      </c>
      <c r="R12" s="458">
        <v>38.459832945821454</v>
      </c>
      <c r="S12" s="458">
        <v>38.609975520947579</v>
      </c>
      <c r="T12" s="458">
        <v>38.760118096073704</v>
      </c>
      <c r="U12" s="458">
        <v>38.910260671199829</v>
      </c>
      <c r="V12" s="458">
        <v>39.060403246325954</v>
      </c>
      <c r="W12" s="458">
        <v>39.210545821452072</v>
      </c>
      <c r="X12" s="458">
        <v>39.360688396578198</v>
      </c>
      <c r="Y12" s="458">
        <v>39.510830971704323</v>
      </c>
      <c r="Z12" s="458">
        <v>39.660973546830448</v>
      </c>
      <c r="AA12" s="458">
        <v>39.811116121956573</v>
      </c>
      <c r="AB12" s="458">
        <v>39.961258697082698</v>
      </c>
      <c r="AC12" s="458">
        <v>40.111401272208816</v>
      </c>
      <c r="AD12" s="458">
        <v>40.261543847334949</v>
      </c>
      <c r="AE12" s="458">
        <v>40.411686422461067</v>
      </c>
      <c r="AF12" s="458">
        <v>40.561828997587199</v>
      </c>
      <c r="AG12" s="458">
        <v>40.711971572713317</v>
      </c>
      <c r="AH12" s="458">
        <v>40.862114147839435</v>
      </c>
      <c r="AI12" s="458">
        <v>41.012256722965567</v>
      </c>
      <c r="AJ12" s="458">
        <v>41.162399298091685</v>
      </c>
      <c r="AK12" s="458">
        <v>41.31254187321781</v>
      </c>
      <c r="AL12" s="458">
        <v>41.462684448343936</v>
      </c>
      <c r="AM12" s="458">
        <v>41.612827023470068</v>
      </c>
      <c r="AN12" s="458">
        <v>41.762969598596186</v>
      </c>
      <c r="AO12" s="458">
        <v>41.913112173722311</v>
      </c>
      <c r="AP12" s="458">
        <v>42.063254748848429</v>
      </c>
      <c r="AQ12" s="458">
        <v>42.213397323974561</v>
      </c>
      <c r="AR12" s="458">
        <v>42.363539899100687</v>
      </c>
      <c r="AS12" s="458">
        <v>42.513682474226812</v>
      </c>
      <c r="AT12" s="458">
        <v>42.66382504935293</v>
      </c>
      <c r="AU12" s="458">
        <v>42.813967624479048</v>
      </c>
      <c r="AV12" s="458">
        <v>42.96411019960518</v>
      </c>
      <c r="AW12" s="458">
        <v>43.114252774731305</v>
      </c>
      <c r="AX12" s="458">
        <v>43.264395349857431</v>
      </c>
      <c r="AY12" s="458">
        <v>43.414537924983549</v>
      </c>
      <c r="AZ12" s="458">
        <v>43.564680500109681</v>
      </c>
      <c r="BA12" s="458">
        <v>43.714823075235799</v>
      </c>
      <c r="BB12" s="458">
        <v>43.864965650361931</v>
      </c>
      <c r="BC12" s="458">
        <v>44.015108225488049</v>
      </c>
      <c r="BD12" s="458">
        <v>44.165250800614167</v>
      </c>
      <c r="BE12" s="458">
        <v>44.3153933757403</v>
      </c>
      <c r="BF12" s="458">
        <v>44.465535950866418</v>
      </c>
      <c r="BG12" s="458">
        <v>44.61567852599255</v>
      </c>
      <c r="BH12" s="458">
        <v>44.765821101118668</v>
      </c>
      <c r="BI12" s="458">
        <v>44.915963676244793</v>
      </c>
      <c r="BJ12" s="458">
        <v>45.066106251370918</v>
      </c>
      <c r="BK12" s="458">
        <v>45.216248826497043</v>
      </c>
      <c r="BL12" s="458">
        <v>45.366391401623169</v>
      </c>
      <c r="BM12" s="458">
        <v>45.516533976749294</v>
      </c>
      <c r="BN12" s="458">
        <v>45.666676551875412</v>
      </c>
      <c r="BO12" s="458">
        <v>45.816819127001544</v>
      </c>
      <c r="BP12" s="458">
        <v>45.966961702127662</v>
      </c>
      <c r="BQ12" s="458">
        <v>46.117104277253787</v>
      </c>
      <c r="BR12" s="458">
        <v>46.267246852379913</v>
      </c>
      <c r="BS12" s="458">
        <v>46.417389427506031</v>
      </c>
      <c r="BT12" s="458">
        <v>46.567532002632163</v>
      </c>
      <c r="BU12" s="458">
        <v>46.717674577758281</v>
      </c>
      <c r="BV12" s="458">
        <v>46.867817152884413</v>
      </c>
      <c r="BW12" s="458">
        <v>47.017959728010531</v>
      </c>
      <c r="BX12" s="458">
        <v>47.168102303136656</v>
      </c>
      <c r="BY12" s="458">
        <v>47.318244878262782</v>
      </c>
      <c r="BZ12" s="458">
        <v>47.468387453388907</v>
      </c>
      <c r="CA12" s="458">
        <v>47.618530028515032</v>
      </c>
      <c r="CB12" s="458">
        <v>47.76867260364115</v>
      </c>
      <c r="CC12" s="458">
        <v>47.918815178767275</v>
      </c>
      <c r="CD12" s="458">
        <v>48.0689577538934</v>
      </c>
      <c r="CE12" s="458">
        <v>48.219100329019525</v>
      </c>
      <c r="CF12" s="458">
        <v>48.369242904145651</v>
      </c>
      <c r="CG12" s="458">
        <v>48.519385479271776</v>
      </c>
      <c r="CH12" s="458">
        <v>48.669528054397894</v>
      </c>
      <c r="CI12" s="458">
        <v>48.819670629524026</v>
      </c>
      <c r="CJ12" s="458">
        <v>48.969813204650144</v>
      </c>
      <c r="CK12" s="458">
        <v>49.119955779776276</v>
      </c>
      <c r="CL12" s="458">
        <v>49.270098354902395</v>
      </c>
      <c r="CM12" s="458">
        <v>49.420240930028513</v>
      </c>
      <c r="CN12" s="458">
        <v>49.570383505154645</v>
      </c>
      <c r="CO12" s="458">
        <v>49.720526080280763</v>
      </c>
      <c r="CP12" s="458">
        <v>49.870668655406895</v>
      </c>
      <c r="CQ12" s="458">
        <v>50.020811230533013</v>
      </c>
      <c r="CR12" s="458">
        <v>50.170953805659138</v>
      </c>
      <c r="CS12" s="458">
        <v>50.321096380785264</v>
      </c>
      <c r="CT12" s="458">
        <v>50.471238955911389</v>
      </c>
      <c r="CU12" s="458">
        <v>50.621381531037514</v>
      </c>
      <c r="CV12" s="458">
        <v>50.771524106163639</v>
      </c>
      <c r="CW12" s="458">
        <v>50.921666681289757</v>
      </c>
      <c r="CX12" s="458">
        <v>51.071809256415882</v>
      </c>
      <c r="CY12" s="458">
        <v>51.221951831542007</v>
      </c>
      <c r="CZ12" s="459">
        <v>51.372094406668133</v>
      </c>
      <c r="DA12" s="459">
        <v>51.522236981794258</v>
      </c>
      <c r="DB12" s="459">
        <v>51.672379556920376</v>
      </c>
      <c r="DC12" s="459">
        <v>51.822522132046508</v>
      </c>
      <c r="DD12" s="459">
        <v>51.972664707172626</v>
      </c>
      <c r="DE12" s="459">
        <v>52.122807282298758</v>
      </c>
      <c r="DF12" s="459">
        <v>52.272949857424877</v>
      </c>
      <c r="DG12" s="459">
        <v>52.423092432550995</v>
      </c>
      <c r="DH12" s="459">
        <v>52.573235007677127</v>
      </c>
      <c r="DI12" s="459">
        <v>52.723377582803245</v>
      </c>
      <c r="DJ12" s="459">
        <v>52.873520157929377</v>
      </c>
      <c r="DK12" s="459">
        <v>53.023662733055495</v>
      </c>
      <c r="DL12" s="459">
        <v>53.17380530818162</v>
      </c>
      <c r="DM12" s="459">
        <v>53.323947883307746</v>
      </c>
      <c r="DN12" s="459">
        <v>53.474090458433871</v>
      </c>
      <c r="DO12" s="459">
        <v>53.624233033559996</v>
      </c>
      <c r="DP12" s="459">
        <v>53.774375608686121</v>
      </c>
      <c r="DQ12" s="459">
        <v>53.924518183812239</v>
      </c>
      <c r="DR12" s="459">
        <v>54.074660758938371</v>
      </c>
      <c r="DS12" s="459">
        <v>54.224803334064489</v>
      </c>
      <c r="DT12" s="459">
        <v>54.374945909190615</v>
      </c>
      <c r="DU12" s="459">
        <v>54.52508848431674</v>
      </c>
      <c r="DV12" s="459">
        <v>54.675231059442858</v>
      </c>
      <c r="DW12" s="459">
        <v>54.82537363456899</v>
      </c>
      <c r="DX12" s="459">
        <v>54.975516209695108</v>
      </c>
      <c r="DY12" s="459">
        <v>55.12565878482124</v>
      </c>
      <c r="DZ12" s="459">
        <v>55.275801359947359</v>
      </c>
      <c r="EA12" s="459">
        <v>55.425943935073484</v>
      </c>
      <c r="EB12" s="459">
        <v>55.576086510199609</v>
      </c>
      <c r="EC12" s="459">
        <v>55.726229085325734</v>
      </c>
      <c r="ED12" s="459">
        <v>55.876371660451859</v>
      </c>
      <c r="EE12" s="459">
        <v>56.026514235577977</v>
      </c>
      <c r="EF12" s="459">
        <v>56.176656810704102</v>
      </c>
      <c r="EG12" s="459">
        <v>56.326799385830228</v>
      </c>
      <c r="EH12" s="459">
        <v>56.476941960956353</v>
      </c>
      <c r="EI12" s="459">
        <v>56.627084536082478</v>
      </c>
      <c r="EJ12" s="459">
        <v>56.777227111208603</v>
      </c>
      <c r="EK12" s="459">
        <v>56.927369686334721</v>
      </c>
      <c r="EL12" s="459">
        <v>57.077512261460853</v>
      </c>
      <c r="EM12" s="459">
        <v>57.227654836586971</v>
      </c>
      <c r="EN12" s="459">
        <v>57.377797411713104</v>
      </c>
      <c r="EO12" s="459">
        <v>57.527939986839222</v>
      </c>
      <c r="EP12" s="459">
        <v>57.67808256196534</v>
      </c>
      <c r="EQ12" s="459">
        <v>57.828225137091472</v>
      </c>
      <c r="ER12" s="459">
        <v>57.97836771221759</v>
      </c>
      <c r="ES12" s="459">
        <v>58.128510287343722</v>
      </c>
      <c r="ET12" s="459">
        <v>58.278652862469841</v>
      </c>
      <c r="EU12" s="459">
        <v>58.428795437595966</v>
      </c>
      <c r="EV12" s="459">
        <v>58.578938012722091</v>
      </c>
      <c r="EW12" s="459">
        <v>58.729080587848216</v>
      </c>
    </row>
    <row r="13" spans="1:153" x14ac:dyDescent="0.3">
      <c r="A13" s="102" t="s">
        <v>93</v>
      </c>
      <c r="B13" s="104" t="s">
        <v>46</v>
      </c>
      <c r="C13" s="458">
        <v>58.787440315858738</v>
      </c>
      <c r="D13" s="458">
        <v>59.028940644878261</v>
      </c>
      <c r="E13" s="458">
        <v>59.270440973897784</v>
      </c>
      <c r="F13" s="458">
        <v>59.511941302917307</v>
      </c>
      <c r="G13" s="458">
        <v>59.75344163193683</v>
      </c>
      <c r="H13" s="458">
        <v>59.994941960956346</v>
      </c>
      <c r="I13" s="458">
        <v>60.236442289975869</v>
      </c>
      <c r="J13" s="458">
        <v>60.477942618995392</v>
      </c>
      <c r="K13" s="458">
        <v>60.719442948014915</v>
      </c>
      <c r="L13" s="458">
        <v>60.960943277034438</v>
      </c>
      <c r="M13" s="458">
        <v>61.202443606053961</v>
      </c>
      <c r="N13" s="458">
        <v>61.443943935073484</v>
      </c>
      <c r="O13" s="458">
        <v>61.685444264093</v>
      </c>
      <c r="P13" s="458">
        <v>61.926944593112523</v>
      </c>
      <c r="Q13" s="458">
        <v>62.168444922132053</v>
      </c>
      <c r="R13" s="458">
        <v>62.409945251151569</v>
      </c>
      <c r="S13" s="458">
        <v>62.651445580171092</v>
      </c>
      <c r="T13" s="458">
        <v>62.892945909190608</v>
      </c>
      <c r="U13" s="458">
        <v>63.134446238210131</v>
      </c>
      <c r="V13" s="458">
        <v>63.375946567229661</v>
      </c>
      <c r="W13" s="458">
        <v>63.617446896249177</v>
      </c>
      <c r="X13" s="458">
        <v>63.8589472252687</v>
      </c>
      <c r="Y13" s="458">
        <v>64.100447554288209</v>
      </c>
      <c r="Z13" s="458">
        <v>64.341947883307739</v>
      </c>
      <c r="AA13" s="458">
        <v>64.583448212327269</v>
      </c>
      <c r="AB13" s="458">
        <v>64.824948541346785</v>
      </c>
      <c r="AC13" s="458">
        <v>65.066448870366315</v>
      </c>
      <c r="AD13" s="458">
        <v>65.307949199385831</v>
      </c>
      <c r="AE13" s="458">
        <v>65.549449528405347</v>
      </c>
      <c r="AF13" s="458">
        <v>65.790949857424877</v>
      </c>
      <c r="AG13" s="458">
        <v>66.032450186444393</v>
      </c>
      <c r="AH13" s="458">
        <v>66.273950515463923</v>
      </c>
      <c r="AI13" s="458">
        <v>66.515450844483439</v>
      </c>
      <c r="AJ13" s="458">
        <v>66.756951173502955</v>
      </c>
      <c r="AK13" s="458">
        <v>66.998451502522485</v>
      </c>
      <c r="AL13" s="458">
        <v>67.239951831542001</v>
      </c>
      <c r="AM13" s="458">
        <v>67.481452160561531</v>
      </c>
      <c r="AN13" s="458">
        <v>67.722952489581047</v>
      </c>
      <c r="AO13" s="458">
        <v>67.964452818600563</v>
      </c>
      <c r="AP13" s="458">
        <v>68.205953147620093</v>
      </c>
      <c r="AQ13" s="458">
        <v>68.447453476639609</v>
      </c>
      <c r="AR13" s="458">
        <v>68.688953805659139</v>
      </c>
      <c r="AS13" s="458">
        <v>68.930454134678655</v>
      </c>
      <c r="AT13" s="458">
        <v>69.171954463698171</v>
      </c>
      <c r="AU13" s="458">
        <v>69.413454792717701</v>
      </c>
      <c r="AV13" s="458">
        <v>69.654955121737217</v>
      </c>
      <c r="AW13" s="458">
        <v>69.896455450756747</v>
      </c>
      <c r="AX13" s="458">
        <v>70.137955779776277</v>
      </c>
      <c r="AY13" s="458">
        <v>70.379456108795779</v>
      </c>
      <c r="AZ13" s="458">
        <v>70.620956437815309</v>
      </c>
      <c r="BA13" s="458">
        <v>70.862456766834839</v>
      </c>
      <c r="BB13" s="458">
        <v>71.103957095854355</v>
      </c>
      <c r="BC13" s="458">
        <v>71.345457424873885</v>
      </c>
      <c r="BD13" s="458">
        <v>71.586957753893387</v>
      </c>
      <c r="BE13" s="458">
        <v>71.828458082912917</v>
      </c>
      <c r="BF13" s="458">
        <v>72.069958411932447</v>
      </c>
      <c r="BG13" s="458">
        <v>72.311458740951963</v>
      </c>
      <c r="BH13" s="458">
        <v>72.552959069971493</v>
      </c>
      <c r="BI13" s="458">
        <v>72.794459398990995</v>
      </c>
      <c r="BJ13" s="458">
        <v>73.035959728010525</v>
      </c>
      <c r="BK13" s="458">
        <v>73.277460057030055</v>
      </c>
      <c r="BL13" s="458">
        <v>73.518960386049571</v>
      </c>
      <c r="BM13" s="458">
        <v>73.760460715069101</v>
      </c>
      <c r="BN13" s="458">
        <v>74.001961044088617</v>
      </c>
      <c r="BO13" s="458">
        <v>74.243461373108147</v>
      </c>
      <c r="BP13" s="458">
        <v>74.484961702127663</v>
      </c>
      <c r="BQ13" s="458">
        <v>74.726462031147179</v>
      </c>
      <c r="BR13" s="458">
        <v>74.967962360166709</v>
      </c>
      <c r="BS13" s="458">
        <v>75.209462689186225</v>
      </c>
      <c r="BT13" s="458">
        <v>75.450963018205755</v>
      </c>
      <c r="BU13" s="458">
        <v>75.692463347225271</v>
      </c>
      <c r="BV13" s="458">
        <v>75.933963676244787</v>
      </c>
      <c r="BW13" s="458">
        <v>76.175464005264317</v>
      </c>
      <c r="BX13" s="458">
        <v>76.416964334283847</v>
      </c>
      <c r="BY13" s="458">
        <v>76.658464663303363</v>
      </c>
      <c r="BZ13" s="458">
        <v>76.899964992322879</v>
      </c>
      <c r="CA13" s="458">
        <v>77.141465321342395</v>
      </c>
      <c r="CB13" s="458">
        <v>77.382965650361925</v>
      </c>
      <c r="CC13" s="458">
        <v>77.624465979381455</v>
      </c>
      <c r="CD13" s="458">
        <v>77.865966308400971</v>
      </c>
      <c r="CE13" s="458">
        <v>78.107466637420472</v>
      </c>
      <c r="CF13" s="458">
        <v>78.348966966440003</v>
      </c>
      <c r="CG13" s="458">
        <v>78.590467295459533</v>
      </c>
      <c r="CH13" s="458">
        <v>78.831967624479063</v>
      </c>
      <c r="CI13" s="458">
        <v>79.073467953498579</v>
      </c>
      <c r="CJ13" s="458">
        <v>79.314968282518095</v>
      </c>
      <c r="CK13" s="458">
        <v>79.556468611537611</v>
      </c>
      <c r="CL13" s="458">
        <v>79.797968940557141</v>
      </c>
      <c r="CM13" s="458">
        <v>80.039469269576671</v>
      </c>
      <c r="CN13" s="458">
        <v>80.280969598596187</v>
      </c>
      <c r="CO13" s="458">
        <v>80.522469927615703</v>
      </c>
      <c r="CP13" s="458">
        <v>80.763970256635218</v>
      </c>
      <c r="CQ13" s="458">
        <v>81.005470585654749</v>
      </c>
      <c r="CR13" s="458">
        <v>81.246970914674279</v>
      </c>
      <c r="CS13" s="458">
        <v>81.488471243693795</v>
      </c>
      <c r="CT13" s="458">
        <v>81.72997157271331</v>
      </c>
      <c r="CU13" s="458">
        <v>81.971471901732826</v>
      </c>
      <c r="CV13" s="458">
        <v>82.212972230752356</v>
      </c>
      <c r="CW13" s="458">
        <v>82.454472559771887</v>
      </c>
      <c r="CX13" s="458">
        <v>82.695972888791403</v>
      </c>
      <c r="CY13" s="458">
        <v>82.937473217810918</v>
      </c>
      <c r="CZ13" s="459">
        <v>83.178973546830449</v>
      </c>
      <c r="DA13" s="459">
        <v>83.420473875849964</v>
      </c>
      <c r="DB13" s="459">
        <v>83.661974204869495</v>
      </c>
      <c r="DC13" s="459">
        <v>83.90347453388901</v>
      </c>
      <c r="DD13" s="459">
        <v>84.144974862908526</v>
      </c>
      <c r="DE13" s="459">
        <v>84.386475191928056</v>
      </c>
      <c r="DF13" s="459">
        <v>84.627975520947572</v>
      </c>
      <c r="DG13" s="459">
        <v>84.869475849967102</v>
      </c>
      <c r="DH13" s="459">
        <v>85.110976178986618</v>
      </c>
      <c r="DI13" s="459">
        <v>85.352476508006134</v>
      </c>
      <c r="DJ13" s="459">
        <v>85.593976837025664</v>
      </c>
      <c r="DK13" s="459">
        <v>85.835477166045195</v>
      </c>
      <c r="DL13" s="459">
        <v>86.07697749506471</v>
      </c>
      <c r="DM13" s="459">
        <v>86.318477824084241</v>
      </c>
      <c r="DN13" s="459">
        <v>86.559978153103742</v>
      </c>
      <c r="DO13" s="459">
        <v>86.801478482123272</v>
      </c>
      <c r="DP13" s="459">
        <v>87.042978811142802</v>
      </c>
      <c r="DQ13" s="459">
        <v>87.284479140162318</v>
      </c>
      <c r="DR13" s="459">
        <v>87.525979469181848</v>
      </c>
      <c r="DS13" s="459">
        <v>87.76747979820135</v>
      </c>
      <c r="DT13" s="459">
        <v>88.00898012722088</v>
      </c>
      <c r="DU13" s="459">
        <v>88.25048045624041</v>
      </c>
      <c r="DV13" s="459">
        <v>88.491980785259926</v>
      </c>
      <c r="DW13" s="459">
        <v>88.733481114279456</v>
      </c>
      <c r="DX13" s="459">
        <v>88.974981443298972</v>
      </c>
      <c r="DY13" s="459">
        <v>89.216481772318488</v>
      </c>
      <c r="DZ13" s="459">
        <v>89.457982101338018</v>
      </c>
      <c r="EA13" s="459">
        <v>89.699482430357534</v>
      </c>
      <c r="EB13" s="459">
        <v>89.940982759377064</v>
      </c>
      <c r="EC13" s="459">
        <v>90.18248308839658</v>
      </c>
      <c r="ED13" s="459">
        <v>90.423983417416096</v>
      </c>
      <c r="EE13" s="459">
        <v>90.665483746435626</v>
      </c>
      <c r="EF13" s="459">
        <v>90.906984075455142</v>
      </c>
      <c r="EG13" s="459">
        <v>91.148484404474672</v>
      </c>
      <c r="EH13" s="459">
        <v>91.389984733494188</v>
      </c>
      <c r="EI13" s="459">
        <v>91.631485062513718</v>
      </c>
      <c r="EJ13" s="459">
        <v>91.872985391533234</v>
      </c>
      <c r="EK13" s="459">
        <v>92.11448572055275</v>
      </c>
      <c r="EL13" s="459">
        <v>92.35598604957228</v>
      </c>
      <c r="EM13" s="459">
        <v>92.597486378591796</v>
      </c>
      <c r="EN13" s="459">
        <v>92.838986707611326</v>
      </c>
      <c r="EO13" s="459">
        <v>93.080487036630842</v>
      </c>
      <c r="EP13" s="459">
        <v>93.321987365650358</v>
      </c>
      <c r="EQ13" s="459">
        <v>93.563487694669888</v>
      </c>
      <c r="ER13" s="459">
        <v>93.804988023689404</v>
      </c>
      <c r="ES13" s="459">
        <v>94.046488352708934</v>
      </c>
      <c r="ET13" s="459">
        <v>94.28798868172845</v>
      </c>
      <c r="EU13" s="459">
        <v>94.529489010747966</v>
      </c>
      <c r="EV13" s="459">
        <v>94.770989339767496</v>
      </c>
      <c r="EW13" s="459">
        <v>95.012489668787012</v>
      </c>
    </row>
    <row r="14" spans="1:153" x14ac:dyDescent="0.3">
      <c r="A14" s="102"/>
      <c r="B14" s="99" t="s">
        <v>23</v>
      </c>
      <c r="C14" s="460"/>
      <c r="D14" s="460"/>
      <c r="E14" s="460"/>
      <c r="F14" s="460"/>
      <c r="G14" s="460"/>
      <c r="H14" s="460"/>
      <c r="I14" s="460"/>
      <c r="J14" s="460"/>
      <c r="K14" s="460"/>
      <c r="L14" s="460"/>
      <c r="M14" s="460"/>
      <c r="N14" s="460"/>
      <c r="O14" s="460"/>
      <c r="P14" s="460"/>
      <c r="Q14" s="460"/>
      <c r="R14" s="460"/>
      <c r="S14" s="460"/>
      <c r="T14" s="460"/>
      <c r="U14" s="460"/>
      <c r="V14" s="460"/>
      <c r="W14" s="460"/>
      <c r="X14" s="460"/>
      <c r="Y14" s="460"/>
      <c r="Z14" s="460"/>
      <c r="AA14" s="460"/>
      <c r="AB14" s="460"/>
      <c r="AC14" s="460"/>
      <c r="AD14" s="460"/>
      <c r="AE14" s="460"/>
      <c r="AF14" s="460"/>
      <c r="AG14" s="460"/>
      <c r="AH14" s="460"/>
      <c r="AI14" s="460"/>
      <c r="AJ14" s="460"/>
      <c r="AK14" s="460"/>
      <c r="AL14" s="460"/>
      <c r="AM14" s="460"/>
      <c r="AN14" s="460"/>
      <c r="AO14" s="460"/>
      <c r="AP14" s="460"/>
      <c r="AQ14" s="460"/>
      <c r="AR14" s="460"/>
      <c r="AS14" s="460"/>
      <c r="AT14" s="460"/>
      <c r="AU14" s="460"/>
      <c r="AV14" s="460"/>
      <c r="AW14" s="460"/>
      <c r="AX14" s="460"/>
      <c r="AY14" s="460"/>
      <c r="AZ14" s="460"/>
      <c r="BA14" s="460"/>
      <c r="BB14" s="460"/>
      <c r="BC14" s="460"/>
      <c r="BD14" s="460"/>
      <c r="BE14" s="460"/>
      <c r="BF14" s="460"/>
      <c r="BG14" s="460"/>
      <c r="BH14" s="460"/>
      <c r="BI14" s="460"/>
      <c r="BJ14" s="460"/>
      <c r="BK14" s="460"/>
      <c r="BL14" s="460"/>
      <c r="BM14" s="460"/>
      <c r="BN14" s="460"/>
      <c r="BO14" s="460"/>
      <c r="BP14" s="460"/>
      <c r="BQ14" s="460"/>
      <c r="BR14" s="460"/>
      <c r="BS14" s="460"/>
      <c r="BT14" s="460"/>
      <c r="BU14" s="460"/>
      <c r="BV14" s="460"/>
      <c r="BW14" s="460"/>
      <c r="BX14" s="460"/>
      <c r="BY14" s="460"/>
      <c r="BZ14" s="460"/>
      <c r="CA14" s="460"/>
      <c r="CB14" s="460"/>
      <c r="CC14" s="460"/>
      <c r="CD14" s="460"/>
      <c r="CE14" s="460"/>
      <c r="CF14" s="460"/>
      <c r="CG14" s="460"/>
      <c r="CH14" s="460"/>
      <c r="CI14" s="460"/>
      <c r="CJ14" s="460"/>
      <c r="CK14" s="460"/>
      <c r="CL14" s="460"/>
      <c r="CM14" s="460"/>
      <c r="CN14" s="460"/>
      <c r="CO14" s="460"/>
      <c r="CP14" s="460"/>
      <c r="CQ14" s="460"/>
      <c r="CR14" s="460"/>
      <c r="CS14" s="460"/>
      <c r="CT14" s="460"/>
      <c r="CU14" s="460"/>
      <c r="CV14" s="460"/>
      <c r="CW14" s="460"/>
      <c r="CX14" s="460"/>
      <c r="CY14" s="460"/>
      <c r="CZ14" s="461"/>
      <c r="DA14" s="461"/>
      <c r="DB14" s="461"/>
      <c r="DC14" s="461"/>
      <c r="DD14" s="461"/>
      <c r="DE14" s="461"/>
      <c r="DF14" s="461"/>
      <c r="DG14" s="461"/>
      <c r="DH14" s="461"/>
      <c r="DI14" s="461"/>
      <c r="DJ14" s="461"/>
      <c r="DK14" s="461"/>
      <c r="DL14" s="461"/>
      <c r="DM14" s="461"/>
      <c r="DN14" s="461"/>
      <c r="DO14" s="461"/>
      <c r="DP14" s="461"/>
      <c r="DQ14" s="461"/>
      <c r="DR14" s="461"/>
      <c r="DS14" s="461"/>
      <c r="DT14" s="461"/>
      <c r="DU14" s="461"/>
      <c r="DV14" s="461"/>
      <c r="DW14" s="461"/>
      <c r="DX14" s="461"/>
      <c r="DY14" s="461"/>
      <c r="DZ14" s="461"/>
      <c r="EA14" s="461"/>
      <c r="EB14" s="461"/>
      <c r="EC14" s="461"/>
      <c r="ED14" s="461"/>
      <c r="EE14" s="461"/>
      <c r="EF14" s="461"/>
      <c r="EG14" s="461"/>
      <c r="EH14" s="461"/>
      <c r="EI14" s="461"/>
      <c r="EJ14" s="461"/>
      <c r="EK14" s="461"/>
      <c r="EL14" s="461"/>
      <c r="EM14" s="461"/>
      <c r="EN14" s="462"/>
      <c r="EO14" s="462"/>
      <c r="EP14" s="462"/>
      <c r="EQ14" s="462"/>
      <c r="ER14" s="462"/>
      <c r="ES14" s="462"/>
      <c r="ET14" s="462"/>
      <c r="EU14" s="462"/>
      <c r="EV14" s="462"/>
      <c r="EW14" s="462"/>
    </row>
    <row r="15" spans="1:153" x14ac:dyDescent="0.3">
      <c r="A15" s="102" t="s">
        <v>95</v>
      </c>
      <c r="B15" s="104" t="s">
        <v>47</v>
      </c>
      <c r="C15" s="458">
        <v>3.8771315639394599</v>
      </c>
      <c r="D15" s="458">
        <v>3.8924858082912914</v>
      </c>
      <c r="E15" s="458">
        <v>3.907840052643123</v>
      </c>
      <c r="F15" s="458">
        <v>3.9231942969949545</v>
      </c>
      <c r="G15" s="458">
        <v>3.938548541346786</v>
      </c>
      <c r="H15" s="458">
        <v>3.9539027856986175</v>
      </c>
      <c r="I15" s="458">
        <v>3.9692570300504491</v>
      </c>
      <c r="J15" s="458">
        <v>3.9846112744022806</v>
      </c>
      <c r="K15" s="458">
        <v>3.9999655187541121</v>
      </c>
      <c r="L15" s="458">
        <v>4.0153197631059436</v>
      </c>
      <c r="M15" s="458">
        <v>4.0306740074577752</v>
      </c>
      <c r="N15" s="458">
        <v>4.0460282518096067</v>
      </c>
      <c r="O15" s="458">
        <v>4.0613824961614382</v>
      </c>
      <c r="P15" s="458">
        <v>4.0767367405132697</v>
      </c>
      <c r="Q15" s="458">
        <v>4.0920909848651021</v>
      </c>
      <c r="R15" s="458">
        <v>4.1074452292169328</v>
      </c>
      <c r="S15" s="458">
        <v>4.1227994735687643</v>
      </c>
      <c r="T15" s="458">
        <v>4.1381537179205958</v>
      </c>
      <c r="U15" s="458">
        <v>4.1535079622724274</v>
      </c>
      <c r="V15" s="458">
        <v>4.1688622066242589</v>
      </c>
      <c r="W15" s="458">
        <v>4.1842164509760904</v>
      </c>
      <c r="X15" s="458">
        <v>4.1995706953279228</v>
      </c>
      <c r="Y15" s="458">
        <v>4.2149249396797535</v>
      </c>
      <c r="Z15" s="458">
        <v>4.230279184031585</v>
      </c>
      <c r="AA15" s="458">
        <v>4.2456334283834165</v>
      </c>
      <c r="AB15" s="458">
        <v>4.2609876727352489</v>
      </c>
      <c r="AC15" s="458">
        <v>4.2763419170870796</v>
      </c>
      <c r="AD15" s="458">
        <v>4.2916961614389111</v>
      </c>
      <c r="AE15" s="458">
        <v>4.3070504057907426</v>
      </c>
      <c r="AF15" s="458">
        <v>4.322404650142575</v>
      </c>
      <c r="AG15" s="458">
        <v>4.3377588944944065</v>
      </c>
      <c r="AH15" s="458">
        <v>4.3531131388462372</v>
      </c>
      <c r="AI15" s="458">
        <v>4.3684673831980696</v>
      </c>
      <c r="AJ15" s="458">
        <v>4.3838216275499011</v>
      </c>
      <c r="AK15" s="458">
        <v>4.3991758719017326</v>
      </c>
      <c r="AL15" s="458">
        <v>4.4145301162535633</v>
      </c>
      <c r="AM15" s="458">
        <v>4.4298843606053957</v>
      </c>
      <c r="AN15" s="458">
        <v>4.4452386049572272</v>
      </c>
      <c r="AO15" s="458">
        <v>4.4605928493090579</v>
      </c>
      <c r="AP15" s="458">
        <v>4.4759470936608903</v>
      </c>
      <c r="AQ15" s="458">
        <v>4.4913013380127218</v>
      </c>
      <c r="AR15" s="458">
        <v>4.5066555823645533</v>
      </c>
      <c r="AS15" s="458">
        <v>4.522009826716384</v>
      </c>
      <c r="AT15" s="458">
        <v>4.5373640710682164</v>
      </c>
      <c r="AU15" s="458">
        <v>4.5527183154200479</v>
      </c>
      <c r="AV15" s="458">
        <v>4.5680725597718794</v>
      </c>
      <c r="AW15" s="458">
        <v>4.583426804123711</v>
      </c>
      <c r="AX15" s="458">
        <v>4.5987810484755425</v>
      </c>
      <c r="AY15" s="458">
        <v>4.614135292827374</v>
      </c>
      <c r="AZ15" s="458">
        <v>4.6294895371792055</v>
      </c>
      <c r="BA15" s="458">
        <v>4.6448437815310379</v>
      </c>
      <c r="BB15" s="458">
        <v>4.6601980258828686</v>
      </c>
      <c r="BC15" s="458">
        <v>4.6755522702347001</v>
      </c>
      <c r="BD15" s="458">
        <v>4.6909065145865325</v>
      </c>
      <c r="BE15" s="458">
        <v>4.7062607589383632</v>
      </c>
      <c r="BF15" s="458">
        <v>4.7216150032901947</v>
      </c>
      <c r="BG15" s="458">
        <v>4.7369692476420262</v>
      </c>
      <c r="BH15" s="458">
        <v>4.7523234919938577</v>
      </c>
      <c r="BI15" s="458">
        <v>4.7676777363456893</v>
      </c>
      <c r="BJ15" s="458">
        <v>4.7830319806975208</v>
      </c>
      <c r="BK15" s="458">
        <v>4.7983862250493532</v>
      </c>
      <c r="BL15" s="458">
        <v>4.8137404694011847</v>
      </c>
      <c r="BM15" s="458">
        <v>4.8290947137530154</v>
      </c>
      <c r="BN15" s="458">
        <v>4.8444489581048469</v>
      </c>
      <c r="BO15" s="458">
        <v>4.8598032024566793</v>
      </c>
      <c r="BP15" s="458">
        <v>4.8751574468085099</v>
      </c>
      <c r="BQ15" s="458">
        <v>4.8905116911603415</v>
      </c>
      <c r="BR15" s="458">
        <v>4.9058659355121739</v>
      </c>
      <c r="BS15" s="458">
        <v>4.9212201798640045</v>
      </c>
      <c r="BT15" s="458">
        <v>4.9365744242158369</v>
      </c>
      <c r="BU15" s="458">
        <v>4.9519286685676676</v>
      </c>
      <c r="BV15" s="458">
        <v>4.9672829129195</v>
      </c>
      <c r="BW15" s="458">
        <v>4.9826371572713315</v>
      </c>
      <c r="BX15" s="458">
        <v>4.9979914016231621</v>
      </c>
      <c r="BY15" s="458">
        <v>5.0133456459749945</v>
      </c>
      <c r="BZ15" s="458">
        <v>5.0286998903268261</v>
      </c>
      <c r="CA15" s="458">
        <v>5.0440541346786567</v>
      </c>
      <c r="CB15" s="458">
        <v>5.0594083790304891</v>
      </c>
      <c r="CC15" s="458">
        <v>5.0747626233823206</v>
      </c>
      <c r="CD15" s="458">
        <v>5.0901168677341522</v>
      </c>
      <c r="CE15" s="458">
        <v>5.1054711120859828</v>
      </c>
      <c r="CF15" s="458">
        <v>5.1208253564378152</v>
      </c>
      <c r="CG15" s="458">
        <v>5.1361796007896467</v>
      </c>
      <c r="CH15" s="458">
        <v>5.1515338451414783</v>
      </c>
      <c r="CI15" s="458">
        <v>5.1668880894933089</v>
      </c>
      <c r="CJ15" s="458">
        <v>5.1822423338451413</v>
      </c>
      <c r="CK15" s="458">
        <v>5.1975965781969728</v>
      </c>
      <c r="CL15" s="458">
        <v>5.2129508225488044</v>
      </c>
      <c r="CM15" s="458">
        <v>5.228305066900635</v>
      </c>
      <c r="CN15" s="458">
        <v>5.2436593112524674</v>
      </c>
      <c r="CO15" s="458">
        <v>5.2590135556042981</v>
      </c>
      <c r="CP15" s="458">
        <v>5.2743677999561305</v>
      </c>
      <c r="CQ15" s="458">
        <v>5.289722044307962</v>
      </c>
      <c r="CR15" s="458">
        <v>5.3050762886597935</v>
      </c>
      <c r="CS15" s="458">
        <v>5.3204305330116251</v>
      </c>
      <c r="CT15" s="458">
        <v>5.3357847773634557</v>
      </c>
      <c r="CU15" s="458">
        <v>5.351139021715289</v>
      </c>
      <c r="CV15" s="458">
        <v>5.3664932660671196</v>
      </c>
      <c r="CW15" s="458">
        <v>5.3818475104189503</v>
      </c>
      <c r="CX15" s="458">
        <v>5.3972017547707836</v>
      </c>
      <c r="CY15" s="458">
        <v>5.4125559991226142</v>
      </c>
      <c r="CZ15" s="459">
        <v>5.4279102434744457</v>
      </c>
      <c r="DA15" s="459">
        <v>5.4432644878262781</v>
      </c>
      <c r="DB15" s="459">
        <v>5.4586187321781088</v>
      </c>
      <c r="DC15" s="459">
        <v>5.4739729765299412</v>
      </c>
      <c r="DD15" s="459">
        <v>5.4893272208817718</v>
      </c>
      <c r="DE15" s="459">
        <v>5.5046814652336034</v>
      </c>
      <c r="DF15" s="459">
        <v>5.5200357095854358</v>
      </c>
      <c r="DG15" s="459">
        <v>5.5353899539372664</v>
      </c>
      <c r="DH15" s="459">
        <v>5.5507441982890988</v>
      </c>
      <c r="DI15" s="459">
        <v>5.5660984426409303</v>
      </c>
      <c r="DJ15" s="459">
        <v>5.581452686992761</v>
      </c>
      <c r="DK15" s="459">
        <v>5.5968069313445934</v>
      </c>
      <c r="DL15" s="459">
        <v>5.6121611756964249</v>
      </c>
      <c r="DM15" s="459">
        <v>5.6275154200482556</v>
      </c>
      <c r="DN15" s="459">
        <v>5.6428696644000871</v>
      </c>
      <c r="DO15" s="459">
        <v>5.6582239087519186</v>
      </c>
      <c r="DP15" s="459">
        <v>5.673578153103751</v>
      </c>
      <c r="DQ15" s="459">
        <v>5.6889323974555825</v>
      </c>
      <c r="DR15" s="459">
        <v>5.7042866418074132</v>
      </c>
      <c r="DS15" s="459">
        <v>5.7196408861592447</v>
      </c>
      <c r="DT15" s="459">
        <v>5.7349951305110771</v>
      </c>
      <c r="DU15" s="459">
        <v>5.7503493748629078</v>
      </c>
      <c r="DV15" s="459">
        <v>5.7657036192147393</v>
      </c>
      <c r="DW15" s="459">
        <v>5.7810578635665717</v>
      </c>
      <c r="DX15" s="459">
        <v>5.7964121079184023</v>
      </c>
      <c r="DY15" s="459">
        <v>5.8117663522702347</v>
      </c>
      <c r="DZ15" s="459">
        <v>5.8271205966220663</v>
      </c>
      <c r="EA15" s="459">
        <v>5.8424748409738969</v>
      </c>
      <c r="EB15" s="459">
        <v>5.8578290853257293</v>
      </c>
      <c r="EC15" s="459">
        <v>5.87318332967756</v>
      </c>
      <c r="ED15" s="459">
        <v>5.8885375740293924</v>
      </c>
      <c r="EE15" s="459">
        <v>5.9038918183812239</v>
      </c>
      <c r="EF15" s="459">
        <v>5.9192460627330545</v>
      </c>
      <c r="EG15" s="459">
        <v>5.9346003070848878</v>
      </c>
      <c r="EH15" s="459">
        <v>5.9499545514367185</v>
      </c>
      <c r="EI15" s="459">
        <v>5.9653087957885491</v>
      </c>
      <c r="EJ15" s="459">
        <v>5.9806630401403815</v>
      </c>
      <c r="EK15" s="459">
        <v>5.9960172844922131</v>
      </c>
      <c r="EL15" s="459">
        <v>6.0113715288440446</v>
      </c>
      <c r="EM15" s="459">
        <v>6.0267257731958761</v>
      </c>
      <c r="EN15" s="459">
        <v>6.0420800175477076</v>
      </c>
      <c r="EO15" s="459">
        <v>6.05743426189954</v>
      </c>
      <c r="EP15" s="459">
        <v>6.0727885062513707</v>
      </c>
      <c r="EQ15" s="459">
        <v>6.0881427506032022</v>
      </c>
      <c r="ER15" s="459">
        <v>6.1034969949550337</v>
      </c>
      <c r="ES15" s="459">
        <v>6.1188512393068653</v>
      </c>
      <c r="ET15" s="459">
        <v>6.1342054836586968</v>
      </c>
      <c r="EU15" s="459">
        <v>6.1495597280105292</v>
      </c>
      <c r="EV15" s="459">
        <v>6.1649139723623598</v>
      </c>
      <c r="EW15" s="459">
        <v>6.1802682167141914</v>
      </c>
    </row>
    <row r="16" spans="1:153" x14ac:dyDescent="0.3">
      <c r="A16" s="102" t="s">
        <v>97</v>
      </c>
      <c r="B16" s="104" t="s">
        <v>48</v>
      </c>
      <c r="C16" s="458">
        <v>5.3263978065365194</v>
      </c>
      <c r="D16" s="458">
        <v>5.3478937486290841</v>
      </c>
      <c r="E16" s="458">
        <v>5.3693896907216478</v>
      </c>
      <c r="F16" s="458">
        <v>5.3908856328142116</v>
      </c>
      <c r="G16" s="458">
        <v>5.4123815749067763</v>
      </c>
      <c r="H16" s="458">
        <v>5.4338775169993401</v>
      </c>
      <c r="I16" s="458">
        <v>5.4553734590919047</v>
      </c>
      <c r="J16" s="458">
        <v>5.4768694011844685</v>
      </c>
      <c r="K16" s="458">
        <v>5.4983653432770323</v>
      </c>
      <c r="L16" s="458">
        <v>5.519861285369597</v>
      </c>
      <c r="M16" s="458">
        <v>5.5413572274621616</v>
      </c>
      <c r="N16" s="458">
        <v>5.5628531695547254</v>
      </c>
      <c r="O16" s="458">
        <v>5.5843491116472892</v>
      </c>
      <c r="P16" s="458">
        <v>5.6058450537398539</v>
      </c>
      <c r="Q16" s="458">
        <v>5.6273409958324185</v>
      </c>
      <c r="R16" s="458">
        <v>5.6488369379249823</v>
      </c>
      <c r="S16" s="458">
        <v>5.6703328800175461</v>
      </c>
      <c r="T16" s="458">
        <v>5.6918288221101108</v>
      </c>
      <c r="U16" s="458">
        <v>5.7133247642026745</v>
      </c>
      <c r="V16" s="458">
        <v>5.7348207062952383</v>
      </c>
      <c r="W16" s="458">
        <v>5.756316648387803</v>
      </c>
      <c r="X16" s="458">
        <v>5.7778125904803677</v>
      </c>
      <c r="Y16" s="458">
        <v>5.7993085325729306</v>
      </c>
      <c r="Z16" s="458">
        <v>5.8208044746654952</v>
      </c>
      <c r="AA16" s="458">
        <v>5.8423004167580599</v>
      </c>
      <c r="AB16" s="458">
        <v>5.8637963588506237</v>
      </c>
      <c r="AC16" s="458">
        <v>5.8852923009431874</v>
      </c>
      <c r="AD16" s="458">
        <v>5.9067882430357521</v>
      </c>
      <c r="AE16" s="458">
        <v>5.9282841851283159</v>
      </c>
      <c r="AF16" s="458">
        <v>5.9497801272208806</v>
      </c>
      <c r="AG16" s="458">
        <v>5.9712760693134443</v>
      </c>
      <c r="AH16" s="458">
        <v>5.992772011406009</v>
      </c>
      <c r="AI16" s="458">
        <v>6.0142679534985728</v>
      </c>
      <c r="AJ16" s="458">
        <v>6.0357638955911366</v>
      </c>
      <c r="AK16" s="458">
        <v>6.0572598376837012</v>
      </c>
      <c r="AL16" s="458">
        <v>6.0787557797762659</v>
      </c>
      <c r="AM16" s="458">
        <v>6.1002517218688297</v>
      </c>
      <c r="AN16" s="458">
        <v>6.1217476639613935</v>
      </c>
      <c r="AO16" s="458">
        <v>6.1432436060539581</v>
      </c>
      <c r="AP16" s="458">
        <v>6.1647395481465219</v>
      </c>
      <c r="AQ16" s="458">
        <v>6.1862354902390857</v>
      </c>
      <c r="AR16" s="458">
        <v>6.2077314323316504</v>
      </c>
      <c r="AS16" s="458">
        <v>6.229227374424215</v>
      </c>
      <c r="AT16" s="458">
        <v>6.2507233165167779</v>
      </c>
      <c r="AU16" s="458">
        <v>6.2722192586093426</v>
      </c>
      <c r="AV16" s="458">
        <v>6.2937152007019073</v>
      </c>
      <c r="AW16" s="458">
        <v>6.315211142794471</v>
      </c>
      <c r="AX16" s="458">
        <v>6.3367070848870348</v>
      </c>
      <c r="AY16" s="458">
        <v>6.3582030269795995</v>
      </c>
      <c r="AZ16" s="458">
        <v>6.3796989690721642</v>
      </c>
      <c r="BA16" s="458">
        <v>6.4011949111647279</v>
      </c>
      <c r="BB16" s="458">
        <v>6.4226908532572917</v>
      </c>
      <c r="BC16" s="458">
        <v>6.4441867953498564</v>
      </c>
      <c r="BD16" s="458">
        <v>6.4656827374424202</v>
      </c>
      <c r="BE16" s="458">
        <v>6.4871786795349839</v>
      </c>
      <c r="BF16" s="458">
        <v>6.5086746216275486</v>
      </c>
      <c r="BG16" s="458">
        <v>6.5301705637201133</v>
      </c>
      <c r="BH16" s="458">
        <v>6.5516665058126762</v>
      </c>
      <c r="BI16" s="458">
        <v>6.5731624479052408</v>
      </c>
      <c r="BJ16" s="458">
        <v>6.5946583899978055</v>
      </c>
      <c r="BK16" s="458">
        <v>6.6161543320903693</v>
      </c>
      <c r="BL16" s="458">
        <v>6.6376502741829331</v>
      </c>
      <c r="BM16" s="458">
        <v>6.6591462162754977</v>
      </c>
      <c r="BN16" s="458">
        <v>6.6806421583680615</v>
      </c>
      <c r="BO16" s="458">
        <v>6.7021381004606262</v>
      </c>
      <c r="BP16" s="458">
        <v>6.72363404255319</v>
      </c>
      <c r="BQ16" s="458">
        <v>6.7451299846457546</v>
      </c>
      <c r="BR16" s="458">
        <v>6.7666259267383184</v>
      </c>
      <c r="BS16" s="458">
        <v>6.7881218688308822</v>
      </c>
      <c r="BT16" s="458">
        <v>6.8096178109234469</v>
      </c>
      <c r="BU16" s="458">
        <v>6.8311137530160115</v>
      </c>
      <c r="BV16" s="458">
        <v>6.8526096951085753</v>
      </c>
      <c r="BW16" s="458">
        <v>6.8741056372011391</v>
      </c>
      <c r="BX16" s="458">
        <v>6.8956015792937038</v>
      </c>
      <c r="BY16" s="458">
        <v>6.9170975213862684</v>
      </c>
      <c r="BZ16" s="458">
        <v>6.9385934634788313</v>
      </c>
      <c r="CA16" s="458">
        <v>6.960089405571396</v>
      </c>
      <c r="CB16" s="458">
        <v>6.9815853476639607</v>
      </c>
      <c r="CC16" s="458">
        <v>7.0030812897565236</v>
      </c>
      <c r="CD16" s="458">
        <v>7.0245772318490882</v>
      </c>
      <c r="CE16" s="458">
        <v>7.0460731739416529</v>
      </c>
      <c r="CF16" s="458">
        <v>7.0675691160342167</v>
      </c>
      <c r="CG16" s="458">
        <v>7.0890650581267813</v>
      </c>
      <c r="CH16" s="458">
        <v>7.1105610002193451</v>
      </c>
      <c r="CI16" s="458">
        <v>7.1320569423119098</v>
      </c>
      <c r="CJ16" s="458">
        <v>7.1535528844044727</v>
      </c>
      <c r="CK16" s="458">
        <v>7.1750488264970373</v>
      </c>
      <c r="CL16" s="458">
        <v>7.196544768589602</v>
      </c>
      <c r="CM16" s="458">
        <v>7.2180407106821658</v>
      </c>
      <c r="CN16" s="458">
        <v>7.2395366527747305</v>
      </c>
      <c r="CO16" s="458">
        <v>7.2610325948672942</v>
      </c>
      <c r="CP16" s="458">
        <v>7.2825285369598589</v>
      </c>
      <c r="CQ16" s="458">
        <v>7.3040244790524227</v>
      </c>
      <c r="CR16" s="458">
        <v>7.3255204211449865</v>
      </c>
      <c r="CS16" s="458">
        <v>7.3470163632375511</v>
      </c>
      <c r="CT16" s="458">
        <v>7.3685123053301149</v>
      </c>
      <c r="CU16" s="458">
        <v>7.3900082474226787</v>
      </c>
      <c r="CV16" s="458">
        <v>7.4115041895152434</v>
      </c>
      <c r="CW16" s="458">
        <v>7.433000131607808</v>
      </c>
      <c r="CX16" s="458">
        <v>7.4544960737003718</v>
      </c>
      <c r="CY16" s="458">
        <v>7.4759920157929356</v>
      </c>
      <c r="CZ16" s="459">
        <v>7.4974879578855003</v>
      </c>
      <c r="DA16" s="459">
        <v>7.5189838999780649</v>
      </c>
      <c r="DB16" s="459">
        <v>7.5404798420706278</v>
      </c>
      <c r="DC16" s="459">
        <v>7.5619757841631925</v>
      </c>
      <c r="DD16" s="459">
        <v>7.5834717262557563</v>
      </c>
      <c r="DE16" s="459">
        <v>7.6049676683483209</v>
      </c>
      <c r="DF16" s="459">
        <v>7.6264636104408847</v>
      </c>
      <c r="DG16" s="459">
        <v>7.6479595525334494</v>
      </c>
      <c r="DH16" s="459">
        <v>7.6694554946260141</v>
      </c>
      <c r="DI16" s="459">
        <v>7.690951436718577</v>
      </c>
      <c r="DJ16" s="459">
        <v>7.7124473788111416</v>
      </c>
      <c r="DK16" s="459">
        <v>7.7339433209037063</v>
      </c>
      <c r="DL16" s="459">
        <v>7.7554392629962701</v>
      </c>
      <c r="DM16" s="459">
        <v>7.7769352050888338</v>
      </c>
      <c r="DN16" s="459">
        <v>7.7984311471813985</v>
      </c>
      <c r="DO16" s="459">
        <v>7.8199270892739623</v>
      </c>
      <c r="DP16" s="459">
        <v>7.841423031366527</v>
      </c>
      <c r="DQ16" s="459">
        <v>7.8629189734590907</v>
      </c>
      <c r="DR16" s="459">
        <v>7.8844149155516554</v>
      </c>
      <c r="DS16" s="459">
        <v>7.9059108576442183</v>
      </c>
      <c r="DT16" s="459">
        <v>7.927406799736783</v>
      </c>
      <c r="DU16" s="459">
        <v>7.9489027418293476</v>
      </c>
      <c r="DV16" s="459">
        <v>7.9703986839219114</v>
      </c>
      <c r="DW16" s="459">
        <v>7.9918946260144761</v>
      </c>
      <c r="DX16" s="459">
        <v>8.0133905681070399</v>
      </c>
      <c r="DY16" s="459">
        <v>8.0348865101996054</v>
      </c>
      <c r="DZ16" s="459">
        <v>8.0563824522921692</v>
      </c>
      <c r="EA16" s="459">
        <v>8.0778783943847312</v>
      </c>
      <c r="EB16" s="459">
        <v>8.0993743364772968</v>
      </c>
      <c r="EC16" s="459">
        <v>8.1208702785698605</v>
      </c>
      <c r="ED16" s="459">
        <v>8.1423662206624261</v>
      </c>
      <c r="EE16" s="459">
        <v>8.1638621627549899</v>
      </c>
      <c r="EF16" s="459">
        <v>8.1853581048475519</v>
      </c>
      <c r="EG16" s="459">
        <v>8.2068540469401174</v>
      </c>
      <c r="EH16" s="459">
        <v>8.2283499890326812</v>
      </c>
      <c r="EI16" s="459">
        <v>8.2498459311252468</v>
      </c>
      <c r="EJ16" s="459">
        <v>8.2713418732178106</v>
      </c>
      <c r="EK16" s="459">
        <v>8.2928378153103743</v>
      </c>
      <c r="EL16" s="459">
        <v>8.3143337574029381</v>
      </c>
      <c r="EM16" s="459">
        <v>8.3358296994955019</v>
      </c>
      <c r="EN16" s="459">
        <v>8.3573256415880657</v>
      </c>
      <c r="EO16" s="459">
        <v>8.3788215836806312</v>
      </c>
      <c r="EP16" s="459">
        <v>8.400317525773195</v>
      </c>
      <c r="EQ16" s="459">
        <v>8.4218134678657588</v>
      </c>
      <c r="ER16" s="459">
        <v>8.4433094099583226</v>
      </c>
      <c r="ES16" s="459">
        <v>8.4648053520508864</v>
      </c>
      <c r="ET16" s="459">
        <v>8.4863012941434519</v>
      </c>
      <c r="EU16" s="459">
        <v>8.5077972362360157</v>
      </c>
      <c r="EV16" s="459">
        <v>8.5292931783285812</v>
      </c>
      <c r="EW16" s="459">
        <v>8.5507891204211433</v>
      </c>
    </row>
    <row r="17" spans="1:153" x14ac:dyDescent="0.3">
      <c r="A17" s="102" t="s">
        <v>99</v>
      </c>
      <c r="B17" s="103" t="s">
        <v>49</v>
      </c>
      <c r="C17" s="458">
        <v>6.5942597938144329</v>
      </c>
      <c r="D17" s="458">
        <v>6.6218974336477299</v>
      </c>
      <c r="E17" s="458">
        <v>6.6495350734810259</v>
      </c>
      <c r="F17" s="458">
        <v>6.6771727133143228</v>
      </c>
      <c r="G17" s="458">
        <v>6.7048103531476198</v>
      </c>
      <c r="H17" s="458">
        <v>6.7324479929809167</v>
      </c>
      <c r="I17" s="458">
        <v>6.7600856328142127</v>
      </c>
      <c r="J17" s="458">
        <v>6.7877232726475096</v>
      </c>
      <c r="K17" s="458">
        <v>6.8153609124808066</v>
      </c>
      <c r="L17" s="458">
        <v>6.8429985523141035</v>
      </c>
      <c r="M17" s="458">
        <v>6.8706361921474004</v>
      </c>
      <c r="N17" s="458">
        <v>6.8982738319806973</v>
      </c>
      <c r="O17" s="458">
        <v>6.9259114718139942</v>
      </c>
      <c r="P17" s="458">
        <v>6.9535491116472903</v>
      </c>
      <c r="Q17" s="458">
        <v>6.9811867514805881</v>
      </c>
      <c r="R17" s="458">
        <v>7.008824391313885</v>
      </c>
      <c r="S17" s="458">
        <v>7.0364620311471811</v>
      </c>
      <c r="T17" s="458">
        <v>7.064099670980478</v>
      </c>
      <c r="U17" s="458">
        <v>7.0917373108137749</v>
      </c>
      <c r="V17" s="458">
        <v>7.1193749506470718</v>
      </c>
      <c r="W17" s="458">
        <v>7.1470125904803679</v>
      </c>
      <c r="X17" s="458">
        <v>7.1746502303136648</v>
      </c>
      <c r="Y17" s="458">
        <v>7.2022878701469617</v>
      </c>
      <c r="Z17" s="458">
        <v>7.2299255099802577</v>
      </c>
      <c r="AA17" s="458">
        <v>7.2575631498135547</v>
      </c>
      <c r="AB17" s="458">
        <v>7.2852007896468516</v>
      </c>
      <c r="AC17" s="458">
        <v>7.3128384294801494</v>
      </c>
      <c r="AD17" s="458">
        <v>7.3404760693134454</v>
      </c>
      <c r="AE17" s="458">
        <v>7.3681137091467424</v>
      </c>
      <c r="AF17" s="458">
        <v>7.3957513489800402</v>
      </c>
      <c r="AG17" s="458">
        <v>7.4233889888133362</v>
      </c>
      <c r="AH17" s="458">
        <v>7.4510266286466331</v>
      </c>
      <c r="AI17" s="458">
        <v>7.47866426847993</v>
      </c>
      <c r="AJ17" s="458">
        <v>7.506301908313227</v>
      </c>
      <c r="AK17" s="458">
        <v>7.533939548146523</v>
      </c>
      <c r="AL17" s="458">
        <v>7.5615771879798199</v>
      </c>
      <c r="AM17" s="458">
        <v>7.5892148278131168</v>
      </c>
      <c r="AN17" s="458">
        <v>7.6168524676464129</v>
      </c>
      <c r="AO17" s="458">
        <v>7.6444901074797098</v>
      </c>
      <c r="AP17" s="458">
        <v>7.6721277473130067</v>
      </c>
      <c r="AQ17" s="458">
        <v>7.6997653871463028</v>
      </c>
      <c r="AR17" s="458">
        <v>7.7274030269795997</v>
      </c>
      <c r="AS17" s="458">
        <v>7.7550406668128966</v>
      </c>
      <c r="AT17" s="458">
        <v>7.7826783066461935</v>
      </c>
      <c r="AU17" s="458">
        <v>7.8103159464794905</v>
      </c>
      <c r="AV17" s="458">
        <v>7.8379535863127874</v>
      </c>
      <c r="AW17" s="458">
        <v>7.8655912261460843</v>
      </c>
      <c r="AX17" s="458">
        <v>7.8932288659793821</v>
      </c>
      <c r="AY17" s="458">
        <v>7.9208665058126781</v>
      </c>
      <c r="AZ17" s="458">
        <v>7.9485041456459751</v>
      </c>
      <c r="BA17" s="458">
        <v>7.976141785479272</v>
      </c>
      <c r="BB17" s="458">
        <v>8.0037794253125689</v>
      </c>
      <c r="BC17" s="458">
        <v>8.031417065145865</v>
      </c>
      <c r="BD17" s="458">
        <v>8.059054704979161</v>
      </c>
      <c r="BE17" s="458">
        <v>8.0866923448124588</v>
      </c>
      <c r="BF17" s="458">
        <v>8.1143299846457548</v>
      </c>
      <c r="BG17" s="458">
        <v>8.1419676244790509</v>
      </c>
      <c r="BH17" s="458">
        <v>8.1696052643123487</v>
      </c>
      <c r="BI17" s="458">
        <v>8.1972429041456447</v>
      </c>
      <c r="BJ17" s="458">
        <v>8.2248805439789425</v>
      </c>
      <c r="BK17" s="458">
        <v>8.2525181838122386</v>
      </c>
      <c r="BL17" s="458">
        <v>8.2801558236455364</v>
      </c>
      <c r="BM17" s="458">
        <v>8.3077934634788324</v>
      </c>
      <c r="BN17" s="458">
        <v>8.3354311033121284</v>
      </c>
      <c r="BO17" s="458">
        <v>8.3630687431454263</v>
      </c>
      <c r="BP17" s="458">
        <v>8.3907063829787241</v>
      </c>
      <c r="BQ17" s="458">
        <v>8.4183440228120201</v>
      </c>
      <c r="BR17" s="458">
        <v>8.4459816626453161</v>
      </c>
      <c r="BS17" s="458">
        <v>8.4736193024786139</v>
      </c>
      <c r="BT17" s="458">
        <v>8.50125694231191</v>
      </c>
      <c r="BU17" s="458">
        <v>8.528894582145206</v>
      </c>
      <c r="BV17" s="458">
        <v>8.5565322219785038</v>
      </c>
      <c r="BW17" s="458">
        <v>8.5841698618117999</v>
      </c>
      <c r="BX17" s="458">
        <v>8.6118075016450959</v>
      </c>
      <c r="BY17" s="458">
        <v>8.6394451414783937</v>
      </c>
      <c r="BZ17" s="458">
        <v>8.6670827813116915</v>
      </c>
      <c r="CA17" s="458">
        <v>8.6947204211449876</v>
      </c>
      <c r="CB17" s="458">
        <v>8.7223580609782854</v>
      </c>
      <c r="CC17" s="458">
        <v>8.7499957008115814</v>
      </c>
      <c r="CD17" s="458">
        <v>8.7776333406448792</v>
      </c>
      <c r="CE17" s="458">
        <v>8.8052709804781735</v>
      </c>
      <c r="CF17" s="458">
        <v>8.8329086203114713</v>
      </c>
      <c r="CG17" s="458">
        <v>8.8605462601447691</v>
      </c>
      <c r="CH17" s="458">
        <v>8.8881838999780651</v>
      </c>
      <c r="CI17" s="458">
        <v>8.9158215398113612</v>
      </c>
      <c r="CJ17" s="458">
        <v>8.943459179644659</v>
      </c>
      <c r="CK17" s="458">
        <v>8.971096819477955</v>
      </c>
      <c r="CL17" s="458">
        <v>8.998734459311251</v>
      </c>
      <c r="CM17" s="458">
        <v>9.0263720991445489</v>
      </c>
      <c r="CN17" s="458">
        <v>9.0540097389778449</v>
      </c>
      <c r="CO17" s="458">
        <v>9.0816473788111409</v>
      </c>
      <c r="CP17" s="458">
        <v>9.1092850186444387</v>
      </c>
      <c r="CQ17" s="458">
        <v>9.1369226584777365</v>
      </c>
      <c r="CR17" s="458">
        <v>9.1645602983110326</v>
      </c>
      <c r="CS17" s="458">
        <v>9.1921979381443304</v>
      </c>
      <c r="CT17" s="458">
        <v>9.2198355779776247</v>
      </c>
      <c r="CU17" s="458">
        <v>9.2474732178109242</v>
      </c>
      <c r="CV17" s="458">
        <v>9.2751108576442203</v>
      </c>
      <c r="CW17" s="458">
        <v>9.3027484974775163</v>
      </c>
      <c r="CX17" s="458">
        <v>9.3303861373108141</v>
      </c>
      <c r="CY17" s="458">
        <v>9.3580237771441102</v>
      </c>
      <c r="CZ17" s="459">
        <v>9.3856614169774062</v>
      </c>
      <c r="DA17" s="459">
        <v>9.413299056810704</v>
      </c>
      <c r="DB17" s="459">
        <v>9.440936696644</v>
      </c>
      <c r="DC17" s="459">
        <v>9.4685743364772961</v>
      </c>
      <c r="DD17" s="459">
        <v>9.4962119763105939</v>
      </c>
      <c r="DE17" s="459">
        <v>9.5238496161438899</v>
      </c>
      <c r="DF17" s="459">
        <v>9.5514872559771895</v>
      </c>
      <c r="DG17" s="459">
        <v>9.5791248958104838</v>
      </c>
      <c r="DH17" s="459">
        <v>9.6067625356437816</v>
      </c>
      <c r="DI17" s="459">
        <v>9.6344001754770776</v>
      </c>
      <c r="DJ17" s="459">
        <v>9.6620378153103754</v>
      </c>
      <c r="DK17" s="459">
        <v>9.6896754551436715</v>
      </c>
      <c r="DL17" s="459">
        <v>9.7173130949769693</v>
      </c>
      <c r="DM17" s="459">
        <v>9.7449507348102653</v>
      </c>
      <c r="DN17" s="459">
        <v>9.7725883746435613</v>
      </c>
      <c r="DO17" s="459">
        <v>9.8002260144768591</v>
      </c>
      <c r="DP17" s="459">
        <v>9.8278636543101552</v>
      </c>
      <c r="DQ17" s="459">
        <v>9.8555012941434512</v>
      </c>
      <c r="DR17" s="459">
        <v>9.883138933976749</v>
      </c>
      <c r="DS17" s="459">
        <v>9.9107765738100451</v>
      </c>
      <c r="DT17" s="459">
        <v>9.9384142136433429</v>
      </c>
      <c r="DU17" s="459">
        <v>9.9660518534766407</v>
      </c>
      <c r="DV17" s="459">
        <v>9.9936894933099349</v>
      </c>
      <c r="DW17" s="459">
        <v>10.021327133143235</v>
      </c>
      <c r="DX17" s="459">
        <v>10.048964772976529</v>
      </c>
      <c r="DY17" s="459">
        <v>10.076602412809827</v>
      </c>
      <c r="DZ17" s="459">
        <v>10.104240052643124</v>
      </c>
      <c r="EA17" s="459">
        <v>10.13187769247642</v>
      </c>
      <c r="EB17" s="459">
        <v>10.159515332309716</v>
      </c>
      <c r="EC17" s="459">
        <v>10.187152972143014</v>
      </c>
      <c r="ED17" s="459">
        <v>10.21479061197631</v>
      </c>
      <c r="EE17" s="459">
        <v>10.242428251809606</v>
      </c>
      <c r="EF17" s="459">
        <v>10.270065891642904</v>
      </c>
      <c r="EG17" s="459">
        <v>10.2977035314762</v>
      </c>
      <c r="EH17" s="459">
        <v>10.325341171309498</v>
      </c>
      <c r="EI17" s="459">
        <v>10.352978811142794</v>
      </c>
      <c r="EJ17" s="459">
        <v>10.380616450976092</v>
      </c>
      <c r="EK17" s="459">
        <v>10.408254090809388</v>
      </c>
      <c r="EL17" s="459">
        <v>10.435891730642686</v>
      </c>
      <c r="EM17" s="459">
        <v>10.46352937047598</v>
      </c>
      <c r="EN17" s="459">
        <v>10.49116701030928</v>
      </c>
      <c r="EO17" s="459">
        <v>10.518804650142576</v>
      </c>
      <c r="EP17" s="459">
        <v>10.546442289975872</v>
      </c>
      <c r="EQ17" s="459">
        <v>10.574079929809169</v>
      </c>
      <c r="ER17" s="459">
        <v>10.601717569642465</v>
      </c>
      <c r="ES17" s="459">
        <v>10.629355209475762</v>
      </c>
      <c r="ET17" s="459">
        <v>10.656992849309059</v>
      </c>
      <c r="EU17" s="459">
        <v>10.684630489142355</v>
      </c>
      <c r="EV17" s="459">
        <v>10.712268128975651</v>
      </c>
      <c r="EW17" s="459">
        <v>10.739905768808949</v>
      </c>
    </row>
    <row r="18" spans="1:153" x14ac:dyDescent="0.3">
      <c r="A18" s="102" t="s">
        <v>101</v>
      </c>
      <c r="B18" s="104" t="s">
        <v>50</v>
      </c>
      <c r="C18" s="458">
        <v>7.7532792279008538</v>
      </c>
      <c r="D18" s="458">
        <v>7.787058565474883</v>
      </c>
      <c r="E18" s="458">
        <v>7.820837903048913</v>
      </c>
      <c r="F18" s="458">
        <v>7.8546172406229422</v>
      </c>
      <c r="G18" s="458">
        <v>7.8883965781969723</v>
      </c>
      <c r="H18" s="458">
        <v>7.9221759157710014</v>
      </c>
      <c r="I18" s="458">
        <v>7.9559552533450297</v>
      </c>
      <c r="J18" s="458">
        <v>7.9897345909190598</v>
      </c>
      <c r="K18" s="458">
        <v>8.0235139284930881</v>
      </c>
      <c r="L18" s="458">
        <v>8.0572932660671199</v>
      </c>
      <c r="M18" s="458">
        <v>8.0910726036411482</v>
      </c>
      <c r="N18" s="458">
        <v>8.1248519412151783</v>
      </c>
      <c r="O18" s="458">
        <v>8.1586312787892066</v>
      </c>
      <c r="P18" s="458">
        <v>8.1924106163632349</v>
      </c>
      <c r="Q18" s="458">
        <v>8.2261899539372667</v>
      </c>
      <c r="R18" s="458">
        <v>8.259969291511295</v>
      </c>
      <c r="S18" s="458">
        <v>8.2937486290853251</v>
      </c>
      <c r="T18" s="458">
        <v>8.3275279666593534</v>
      </c>
      <c r="U18" s="458">
        <v>8.3613073042333834</v>
      </c>
      <c r="V18" s="458">
        <v>8.3950866418074135</v>
      </c>
      <c r="W18" s="458">
        <v>8.4288659793814418</v>
      </c>
      <c r="X18" s="458">
        <v>8.4626453169554718</v>
      </c>
      <c r="Y18" s="458">
        <v>8.4964246545295001</v>
      </c>
      <c r="Z18" s="458">
        <v>8.5302039921035302</v>
      </c>
      <c r="AA18" s="458">
        <v>8.5639833296775603</v>
      </c>
      <c r="AB18" s="458">
        <v>8.5977626672515886</v>
      </c>
      <c r="AC18" s="458">
        <v>8.6315420048256186</v>
      </c>
      <c r="AD18" s="458">
        <v>8.6653213423996469</v>
      </c>
      <c r="AE18" s="458">
        <v>8.699100679973677</v>
      </c>
      <c r="AF18" s="458">
        <v>8.732880017547707</v>
      </c>
      <c r="AG18" s="458">
        <v>8.7666593551217353</v>
      </c>
      <c r="AH18" s="458">
        <v>8.8004386926957654</v>
      </c>
      <c r="AI18" s="458">
        <v>8.8342180302697955</v>
      </c>
      <c r="AJ18" s="458">
        <v>8.8679973678438238</v>
      </c>
      <c r="AK18" s="458">
        <v>8.9017767054178538</v>
      </c>
      <c r="AL18" s="458">
        <v>8.9355560429918821</v>
      </c>
      <c r="AM18" s="458">
        <v>8.9693353805659122</v>
      </c>
      <c r="AN18" s="458">
        <v>9.0031147181399422</v>
      </c>
      <c r="AO18" s="458">
        <v>9.0368940557139705</v>
      </c>
      <c r="AP18" s="458">
        <v>9.0706733932880006</v>
      </c>
      <c r="AQ18" s="458">
        <v>9.1044527308620289</v>
      </c>
      <c r="AR18" s="458">
        <v>9.138232068436059</v>
      </c>
      <c r="AS18" s="458">
        <v>9.172011406010089</v>
      </c>
      <c r="AT18" s="458">
        <v>9.2057907435841173</v>
      </c>
      <c r="AU18" s="458">
        <v>9.2395700811581474</v>
      </c>
      <c r="AV18" s="458">
        <v>9.2733494187321757</v>
      </c>
      <c r="AW18" s="458">
        <v>9.3071287563062075</v>
      </c>
      <c r="AX18" s="458">
        <v>9.3409080938802358</v>
      </c>
      <c r="AY18" s="458">
        <v>9.3746874314542641</v>
      </c>
      <c r="AZ18" s="458">
        <v>9.4084667690282942</v>
      </c>
      <c r="BA18" s="458">
        <v>9.4422461066023242</v>
      </c>
      <c r="BB18" s="458">
        <v>9.4760254441763543</v>
      </c>
      <c r="BC18" s="458">
        <v>9.5098047817503826</v>
      </c>
      <c r="BD18" s="458">
        <v>9.5435841193244109</v>
      </c>
      <c r="BE18" s="458">
        <v>9.5773634568984409</v>
      </c>
      <c r="BF18" s="458">
        <v>9.611142794472471</v>
      </c>
      <c r="BG18" s="458">
        <v>9.6449221320465011</v>
      </c>
      <c r="BH18" s="458">
        <v>9.6787014696205294</v>
      </c>
      <c r="BI18" s="458">
        <v>9.7124808071945576</v>
      </c>
      <c r="BJ18" s="458">
        <v>9.7462601447685877</v>
      </c>
      <c r="BK18" s="458">
        <v>9.7800394823426178</v>
      </c>
      <c r="BL18" s="458">
        <v>9.8138188199166478</v>
      </c>
      <c r="BM18" s="458">
        <v>9.8475981574906761</v>
      </c>
      <c r="BN18" s="458">
        <v>9.8813774950647044</v>
      </c>
      <c r="BO18" s="458">
        <v>9.9151568326387345</v>
      </c>
      <c r="BP18" s="458">
        <v>9.9489361702127663</v>
      </c>
      <c r="BQ18" s="458">
        <v>9.9827155077867946</v>
      </c>
      <c r="BR18" s="458">
        <v>10.016494845360823</v>
      </c>
      <c r="BS18" s="458">
        <v>10.050274182934851</v>
      </c>
      <c r="BT18" s="458">
        <v>10.084053520508883</v>
      </c>
      <c r="BU18" s="458">
        <v>10.117832858082913</v>
      </c>
      <c r="BV18" s="458">
        <v>10.151612195656941</v>
      </c>
      <c r="BW18" s="458">
        <v>10.18539153323097</v>
      </c>
      <c r="BX18" s="458">
        <v>10.219170870804998</v>
      </c>
      <c r="BY18" s="458">
        <v>10.25295020837903</v>
      </c>
      <c r="BZ18" s="458">
        <v>10.28672954595306</v>
      </c>
      <c r="CA18" s="458">
        <v>10.320508883527088</v>
      </c>
      <c r="CB18" s="458">
        <v>10.354288221101116</v>
      </c>
      <c r="CC18" s="458">
        <v>10.388067558675145</v>
      </c>
      <c r="CD18" s="458">
        <v>10.421846896249178</v>
      </c>
      <c r="CE18" s="458">
        <v>10.455626233823207</v>
      </c>
      <c r="CF18" s="458">
        <v>10.489405571397235</v>
      </c>
      <c r="CG18" s="458">
        <v>10.523184908971263</v>
      </c>
      <c r="CH18" s="458">
        <v>10.556964246545292</v>
      </c>
      <c r="CI18" s="458">
        <v>10.590743584119325</v>
      </c>
      <c r="CJ18" s="458">
        <v>10.624522921693353</v>
      </c>
      <c r="CK18" s="458">
        <v>10.658302259267382</v>
      </c>
      <c r="CL18" s="458">
        <v>10.69208159684141</v>
      </c>
      <c r="CM18" s="458">
        <v>10.72586093441544</v>
      </c>
      <c r="CN18" s="458">
        <v>10.759640271989472</v>
      </c>
      <c r="CO18" s="458">
        <v>10.7934196095635</v>
      </c>
      <c r="CP18" s="458">
        <v>10.827198947137529</v>
      </c>
      <c r="CQ18" s="458">
        <v>10.860978284711559</v>
      </c>
      <c r="CR18" s="458">
        <v>10.894757622285587</v>
      </c>
      <c r="CS18" s="458">
        <v>10.928536959859619</v>
      </c>
      <c r="CT18" s="458">
        <v>10.962316297433647</v>
      </c>
      <c r="CU18" s="458">
        <v>10.996095635007675</v>
      </c>
      <c r="CV18" s="458">
        <v>11.029874972581705</v>
      </c>
      <c r="CW18" s="458">
        <v>11.063654310155735</v>
      </c>
      <c r="CX18" s="458">
        <v>11.097433647729765</v>
      </c>
      <c r="CY18" s="458">
        <v>11.131212985303794</v>
      </c>
      <c r="CZ18" s="459">
        <v>11.164992322877822</v>
      </c>
      <c r="DA18" s="459">
        <v>11.198771660451852</v>
      </c>
      <c r="DB18" s="459">
        <v>11.232550998025882</v>
      </c>
      <c r="DC18" s="459">
        <v>11.266330335599912</v>
      </c>
      <c r="DD18" s="459">
        <v>11.300109673173941</v>
      </c>
      <c r="DE18" s="459">
        <v>11.333889010747969</v>
      </c>
      <c r="DF18" s="459">
        <v>11.367668348321999</v>
      </c>
      <c r="DG18" s="459">
        <v>11.401447685896029</v>
      </c>
      <c r="DH18" s="459">
        <v>11.435227023470059</v>
      </c>
      <c r="DI18" s="459">
        <v>11.469006361044087</v>
      </c>
      <c r="DJ18" s="459">
        <v>11.502785698618116</v>
      </c>
      <c r="DK18" s="459">
        <v>11.536565036192147</v>
      </c>
      <c r="DL18" s="459">
        <v>11.570344373766176</v>
      </c>
      <c r="DM18" s="459">
        <v>11.604123711340206</v>
      </c>
      <c r="DN18" s="459">
        <v>11.637903048914234</v>
      </c>
      <c r="DO18" s="459">
        <v>11.671682386488262</v>
      </c>
      <c r="DP18" s="459">
        <v>11.705461724062294</v>
      </c>
      <c r="DQ18" s="459">
        <v>11.739241061636323</v>
      </c>
      <c r="DR18" s="459">
        <v>11.773020399210353</v>
      </c>
      <c r="DS18" s="459">
        <v>11.806799736784381</v>
      </c>
      <c r="DT18" s="459">
        <v>11.840579074358409</v>
      </c>
      <c r="DU18" s="459">
        <v>11.874358411932441</v>
      </c>
      <c r="DV18" s="459">
        <v>11.908137749506469</v>
      </c>
      <c r="DW18" s="459">
        <v>11.941917087080499</v>
      </c>
      <c r="DX18" s="459">
        <v>11.975696424654528</v>
      </c>
      <c r="DY18" s="459">
        <v>12.009475762228556</v>
      </c>
      <c r="DZ18" s="459">
        <v>12.043255099802588</v>
      </c>
      <c r="EA18" s="459">
        <v>12.077034437376616</v>
      </c>
      <c r="EB18" s="459">
        <v>12.110813774950646</v>
      </c>
      <c r="EC18" s="459">
        <v>12.144593112524674</v>
      </c>
      <c r="ED18" s="459">
        <v>12.178372450098703</v>
      </c>
      <c r="EE18" s="459">
        <v>12.212151787672735</v>
      </c>
      <c r="EF18" s="459">
        <v>12.245931125246763</v>
      </c>
      <c r="EG18" s="459">
        <v>12.279710462820793</v>
      </c>
      <c r="EH18" s="459">
        <v>12.313489800394821</v>
      </c>
      <c r="EI18" s="459">
        <v>12.347269137968851</v>
      </c>
      <c r="EJ18" s="459">
        <v>12.381048475542881</v>
      </c>
      <c r="EK18" s="459">
        <v>12.414827813116911</v>
      </c>
      <c r="EL18" s="459">
        <v>12.44860715069094</v>
      </c>
      <c r="EM18" s="459">
        <v>12.482386488264968</v>
      </c>
      <c r="EN18" s="459">
        <v>12.516165825838998</v>
      </c>
      <c r="EO18" s="459">
        <v>12.54994516341303</v>
      </c>
      <c r="EP18" s="459">
        <v>12.583724500987058</v>
      </c>
      <c r="EQ18" s="459">
        <v>12.617503838561086</v>
      </c>
      <c r="ER18" s="459">
        <v>12.651283176135115</v>
      </c>
      <c r="ES18" s="459">
        <v>12.685062513709145</v>
      </c>
      <c r="ET18" s="459">
        <v>12.718841851283177</v>
      </c>
      <c r="EU18" s="459">
        <v>12.752621188857205</v>
      </c>
      <c r="EV18" s="459">
        <v>12.786400526431233</v>
      </c>
      <c r="EW18" s="459">
        <v>12.820179864005263</v>
      </c>
    </row>
    <row r="19" spans="1:153" x14ac:dyDescent="0.3">
      <c r="A19" s="102" t="s">
        <v>103</v>
      </c>
      <c r="B19" s="104" t="s">
        <v>51</v>
      </c>
      <c r="C19" s="458">
        <v>9.3061201140601018</v>
      </c>
      <c r="D19" s="458">
        <v>9.3490023250712895</v>
      </c>
      <c r="E19" s="458">
        <v>9.3918845360824754</v>
      </c>
      <c r="F19" s="458">
        <v>9.4347667470936614</v>
      </c>
      <c r="G19" s="458">
        <v>9.4776489581048491</v>
      </c>
      <c r="H19" s="458">
        <v>9.520531169116035</v>
      </c>
      <c r="I19" s="458">
        <v>9.563413380127221</v>
      </c>
      <c r="J19" s="458">
        <v>9.6062955911384069</v>
      </c>
      <c r="K19" s="458">
        <v>9.6491778021495929</v>
      </c>
      <c r="L19" s="458">
        <v>9.6920600131607824</v>
      </c>
      <c r="M19" s="458">
        <v>9.7349422241719683</v>
      </c>
      <c r="N19" s="458">
        <v>9.7778244351831543</v>
      </c>
      <c r="O19" s="458">
        <v>9.820706646194342</v>
      </c>
      <c r="P19" s="458">
        <v>9.8635888572055279</v>
      </c>
      <c r="Q19" s="458">
        <v>9.9064710682167139</v>
      </c>
      <c r="R19" s="458">
        <v>9.9493532792279016</v>
      </c>
      <c r="S19" s="458">
        <v>9.9922354902390875</v>
      </c>
      <c r="T19" s="458">
        <v>10.035117701250273</v>
      </c>
      <c r="U19" s="458">
        <v>10.077999912261463</v>
      </c>
      <c r="V19" s="458">
        <v>10.120882123272649</v>
      </c>
      <c r="W19" s="458">
        <v>10.163764334283835</v>
      </c>
      <c r="X19" s="458">
        <v>10.206646545295023</v>
      </c>
      <c r="Y19" s="458">
        <v>10.249528756306207</v>
      </c>
      <c r="Z19" s="458">
        <v>10.292410967317394</v>
      </c>
      <c r="AA19" s="458">
        <v>10.335293178328582</v>
      </c>
      <c r="AB19" s="458">
        <v>10.378175389339768</v>
      </c>
      <c r="AC19" s="458">
        <v>10.421057600350954</v>
      </c>
      <c r="AD19" s="458">
        <v>10.46393981136214</v>
      </c>
      <c r="AE19" s="458">
        <v>10.506822022373328</v>
      </c>
      <c r="AF19" s="458">
        <v>10.549704233384515</v>
      </c>
      <c r="AG19" s="458">
        <v>10.592586444395703</v>
      </c>
      <c r="AH19" s="458">
        <v>10.635468655406887</v>
      </c>
      <c r="AI19" s="458">
        <v>10.678350866418075</v>
      </c>
      <c r="AJ19" s="458">
        <v>10.721233077429261</v>
      </c>
      <c r="AK19" s="458">
        <v>10.764115288440447</v>
      </c>
      <c r="AL19" s="458">
        <v>10.806997499451635</v>
      </c>
      <c r="AM19" s="458">
        <v>10.849879710462821</v>
      </c>
      <c r="AN19" s="458">
        <v>10.892761921474008</v>
      </c>
      <c r="AO19" s="458">
        <v>10.935644132485196</v>
      </c>
      <c r="AP19" s="458">
        <v>10.978526343496382</v>
      </c>
      <c r="AQ19" s="458">
        <v>11.021408554507568</v>
      </c>
      <c r="AR19" s="458">
        <v>11.064290765518756</v>
      </c>
      <c r="AS19" s="458">
        <v>11.10717297652994</v>
      </c>
      <c r="AT19" s="458">
        <v>11.150055187541128</v>
      </c>
      <c r="AU19" s="458">
        <v>11.192937398552315</v>
      </c>
      <c r="AV19" s="458">
        <v>11.235819609563501</v>
      </c>
      <c r="AW19" s="458">
        <v>11.278701820574689</v>
      </c>
      <c r="AX19" s="458">
        <v>11.321584031585875</v>
      </c>
      <c r="AY19" s="458">
        <v>11.364466242597061</v>
      </c>
      <c r="AZ19" s="458">
        <v>11.407348453608249</v>
      </c>
      <c r="BA19" s="458">
        <v>11.450230664619436</v>
      </c>
      <c r="BB19" s="458">
        <v>11.49311287563062</v>
      </c>
      <c r="BC19" s="458">
        <v>11.535995086641808</v>
      </c>
      <c r="BD19" s="458">
        <v>11.578877297652994</v>
      </c>
      <c r="BE19" s="458">
        <v>11.62175950866418</v>
      </c>
      <c r="BF19" s="458">
        <v>11.66464171967537</v>
      </c>
      <c r="BG19" s="458">
        <v>11.707523930686556</v>
      </c>
      <c r="BH19" s="458">
        <v>11.750406141697741</v>
      </c>
      <c r="BI19" s="458">
        <v>11.793288352708929</v>
      </c>
      <c r="BJ19" s="458">
        <v>11.836170563720115</v>
      </c>
      <c r="BK19" s="458">
        <v>11.879052774731301</v>
      </c>
      <c r="BL19" s="458">
        <v>11.921934985742489</v>
      </c>
      <c r="BM19" s="458">
        <v>11.964817196753673</v>
      </c>
      <c r="BN19" s="458">
        <v>12.007699407764861</v>
      </c>
      <c r="BO19" s="458">
        <v>12.05058161877605</v>
      </c>
      <c r="BP19" s="458">
        <v>12.093463829787236</v>
      </c>
      <c r="BQ19" s="458">
        <v>12.136346040798422</v>
      </c>
      <c r="BR19" s="458">
        <v>12.179228251809608</v>
      </c>
      <c r="BS19" s="458">
        <v>12.222110462820794</v>
      </c>
      <c r="BT19" s="458">
        <v>12.264992673831982</v>
      </c>
      <c r="BU19" s="458">
        <v>12.307874884843169</v>
      </c>
      <c r="BV19" s="458">
        <v>12.350757095854354</v>
      </c>
      <c r="BW19" s="458">
        <v>12.393639306865541</v>
      </c>
      <c r="BX19" s="458">
        <v>12.436521517876727</v>
      </c>
      <c r="BY19" s="458">
        <v>12.479403728887915</v>
      </c>
      <c r="BZ19" s="458">
        <v>12.522285939899103</v>
      </c>
      <c r="CA19" s="458">
        <v>12.565168150910289</v>
      </c>
      <c r="CB19" s="458">
        <v>12.608050361921475</v>
      </c>
      <c r="CC19" s="458">
        <v>12.650932572932662</v>
      </c>
      <c r="CD19" s="458">
        <v>12.693814783943848</v>
      </c>
      <c r="CE19" s="458">
        <v>12.736696994955034</v>
      </c>
      <c r="CF19" s="458">
        <v>12.779579205966222</v>
      </c>
      <c r="CG19" s="458">
        <v>12.822461416977408</v>
      </c>
      <c r="CH19" s="458">
        <v>12.865343627988594</v>
      </c>
      <c r="CI19" s="458">
        <v>12.908225838999783</v>
      </c>
      <c r="CJ19" s="458">
        <v>12.951108050010967</v>
      </c>
      <c r="CK19" s="458">
        <v>12.993990261022155</v>
      </c>
      <c r="CL19" s="458">
        <v>13.036872472033343</v>
      </c>
      <c r="CM19" s="458">
        <v>13.079754683044527</v>
      </c>
      <c r="CN19" s="458">
        <v>13.122636894055715</v>
      </c>
      <c r="CO19" s="458">
        <v>13.165519105066901</v>
      </c>
      <c r="CP19" s="458">
        <v>13.208401316078087</v>
      </c>
      <c r="CQ19" s="458">
        <v>13.251283527089274</v>
      </c>
      <c r="CR19" s="458">
        <v>13.294165738100462</v>
      </c>
      <c r="CS19" s="458">
        <v>13.337047949111648</v>
      </c>
      <c r="CT19" s="458">
        <v>13.379930160122836</v>
      </c>
      <c r="CU19" s="458">
        <v>13.422812371134022</v>
      </c>
      <c r="CV19" s="458">
        <v>13.465694582145208</v>
      </c>
      <c r="CW19" s="458">
        <v>13.508576793156395</v>
      </c>
      <c r="CX19" s="458">
        <v>13.551459004167581</v>
      </c>
      <c r="CY19" s="458">
        <v>13.594341215178767</v>
      </c>
      <c r="CZ19" s="459">
        <v>13.637223426189955</v>
      </c>
      <c r="DA19" s="459">
        <v>13.680105637201143</v>
      </c>
      <c r="DB19" s="459">
        <v>13.722987848212329</v>
      </c>
      <c r="DC19" s="459">
        <v>13.765870059223516</v>
      </c>
      <c r="DD19" s="459">
        <v>13.808752270234701</v>
      </c>
      <c r="DE19" s="459">
        <v>13.851634481245888</v>
      </c>
      <c r="DF19" s="459">
        <v>13.894516692257076</v>
      </c>
      <c r="DG19" s="459">
        <v>13.93739890326826</v>
      </c>
      <c r="DH19" s="459">
        <v>13.980281114279448</v>
      </c>
      <c r="DI19" s="459">
        <v>14.023163325290634</v>
      </c>
      <c r="DJ19" s="459">
        <v>14.06604553630182</v>
      </c>
      <c r="DK19" s="459">
        <v>14.108927747313009</v>
      </c>
      <c r="DL19" s="459">
        <v>14.151809958324195</v>
      </c>
      <c r="DM19" s="459">
        <v>14.194692169335381</v>
      </c>
      <c r="DN19" s="459">
        <v>14.237574380346569</v>
      </c>
      <c r="DO19" s="459">
        <v>14.280456591357755</v>
      </c>
      <c r="DP19" s="459">
        <v>14.323338802368941</v>
      </c>
      <c r="DQ19" s="459">
        <v>14.366221013380128</v>
      </c>
      <c r="DR19" s="459">
        <v>14.409103224391314</v>
      </c>
      <c r="DS19" s="459">
        <v>14.4519854354025</v>
      </c>
      <c r="DT19" s="459">
        <v>14.494867646413688</v>
      </c>
      <c r="DU19" s="459">
        <v>14.537749857424876</v>
      </c>
      <c r="DV19" s="459">
        <v>14.580632068436062</v>
      </c>
      <c r="DW19" s="459">
        <v>14.623514279447249</v>
      </c>
      <c r="DX19" s="459">
        <v>14.666396490458434</v>
      </c>
      <c r="DY19" s="459">
        <v>14.709278701469621</v>
      </c>
      <c r="DZ19" s="459">
        <v>14.752160912480809</v>
      </c>
      <c r="EA19" s="459">
        <v>14.795043123491993</v>
      </c>
      <c r="EB19" s="459">
        <v>14.837925334503181</v>
      </c>
      <c r="EC19" s="459">
        <v>14.880807545514369</v>
      </c>
      <c r="ED19" s="459">
        <v>14.923689756525556</v>
      </c>
      <c r="EE19" s="459">
        <v>14.966571967536742</v>
      </c>
      <c r="EF19" s="459">
        <v>15.009454178547928</v>
      </c>
      <c r="EG19" s="459">
        <v>15.052336389559116</v>
      </c>
      <c r="EH19" s="459">
        <v>15.0952186005703</v>
      </c>
      <c r="EI19" s="459">
        <v>15.138100811581488</v>
      </c>
      <c r="EJ19" s="459">
        <v>15.180983022592676</v>
      </c>
      <c r="EK19" s="459">
        <v>15.22386523360386</v>
      </c>
      <c r="EL19" s="459">
        <v>15.266747444615049</v>
      </c>
      <c r="EM19" s="459">
        <v>15.309629655626235</v>
      </c>
      <c r="EN19" s="459">
        <v>15.352511866637421</v>
      </c>
      <c r="EO19" s="459">
        <v>15.395394077648609</v>
      </c>
      <c r="EP19" s="459">
        <v>15.438276288659795</v>
      </c>
      <c r="EQ19" s="459">
        <v>15.481158499670983</v>
      </c>
      <c r="ER19" s="459">
        <v>15.524040710682167</v>
      </c>
      <c r="ES19" s="459">
        <v>15.566922921693354</v>
      </c>
      <c r="ET19" s="459">
        <v>15.609805132704542</v>
      </c>
      <c r="EU19" s="459">
        <v>15.652687343715726</v>
      </c>
      <c r="EV19" s="459">
        <v>15.695569554726916</v>
      </c>
      <c r="EW19" s="459">
        <v>15.738451765738102</v>
      </c>
    </row>
    <row r="20" spans="1:153" x14ac:dyDescent="0.3">
      <c r="A20" s="102" t="s">
        <v>105</v>
      </c>
      <c r="B20" s="104" t="s">
        <v>52</v>
      </c>
      <c r="C20" s="458">
        <v>11.746079052423777</v>
      </c>
      <c r="D20" s="458">
        <v>11.798173810046061</v>
      </c>
      <c r="E20" s="458">
        <v>11.850268567668348</v>
      </c>
      <c r="F20" s="458">
        <v>11.902363325290633</v>
      </c>
      <c r="G20" s="458">
        <v>11.954458082912918</v>
      </c>
      <c r="H20" s="458">
        <v>12.006552840535203</v>
      </c>
      <c r="I20" s="458">
        <v>12.058647598157489</v>
      </c>
      <c r="J20" s="458">
        <v>12.110742355779776</v>
      </c>
      <c r="K20" s="458">
        <v>12.162837113402061</v>
      </c>
      <c r="L20" s="458">
        <v>12.214931871024348</v>
      </c>
      <c r="M20" s="458">
        <v>12.267026628646631</v>
      </c>
      <c r="N20" s="458">
        <v>12.319121386268916</v>
      </c>
      <c r="O20" s="458">
        <v>12.371216143891202</v>
      </c>
      <c r="P20" s="458">
        <v>12.423310901513487</v>
      </c>
      <c r="Q20" s="458">
        <v>12.475405659135776</v>
      </c>
      <c r="R20" s="458">
        <v>12.527500416758061</v>
      </c>
      <c r="S20" s="458">
        <v>12.579595174380346</v>
      </c>
      <c r="T20" s="458">
        <v>12.631689932002631</v>
      </c>
      <c r="U20" s="458">
        <v>12.683784689624916</v>
      </c>
      <c r="V20" s="458">
        <v>12.735879447247203</v>
      </c>
      <c r="W20" s="458">
        <v>12.787974204869487</v>
      </c>
      <c r="X20" s="458">
        <v>12.840068962491774</v>
      </c>
      <c r="Y20" s="458">
        <v>12.892163720114059</v>
      </c>
      <c r="Z20" s="458">
        <v>12.944258477736344</v>
      </c>
      <c r="AA20" s="458">
        <v>12.99635323535863</v>
      </c>
      <c r="AB20" s="458">
        <v>13.048447992980917</v>
      </c>
      <c r="AC20" s="458">
        <v>13.100542750603202</v>
      </c>
      <c r="AD20" s="458">
        <v>13.152637508225489</v>
      </c>
      <c r="AE20" s="458">
        <v>13.204732265847774</v>
      </c>
      <c r="AF20" s="458">
        <v>13.256827023470057</v>
      </c>
      <c r="AG20" s="458">
        <v>13.308921781092343</v>
      </c>
      <c r="AH20" s="458">
        <v>13.361016538714628</v>
      </c>
      <c r="AI20" s="458">
        <v>13.413111296336915</v>
      </c>
      <c r="AJ20" s="458">
        <v>13.4652060539592</v>
      </c>
      <c r="AK20" s="458">
        <v>13.517300811581487</v>
      </c>
      <c r="AL20" s="458">
        <v>13.569395569203772</v>
      </c>
      <c r="AM20" s="458">
        <v>13.621490326826057</v>
      </c>
      <c r="AN20" s="458">
        <v>13.673585084448343</v>
      </c>
      <c r="AO20" s="458">
        <v>13.725679842070626</v>
      </c>
      <c r="AP20" s="458">
        <v>13.777774599692915</v>
      </c>
      <c r="AQ20" s="458">
        <v>13.8298693573152</v>
      </c>
      <c r="AR20" s="458">
        <v>13.881964114937485</v>
      </c>
      <c r="AS20" s="458">
        <v>13.93405887255977</v>
      </c>
      <c r="AT20" s="458">
        <v>13.986153630182056</v>
      </c>
      <c r="AU20" s="458">
        <v>14.038248387804343</v>
      </c>
      <c r="AV20" s="458">
        <v>14.090343145426628</v>
      </c>
      <c r="AW20" s="458">
        <v>14.142437903048915</v>
      </c>
      <c r="AX20" s="458">
        <v>14.1945326606712</v>
      </c>
      <c r="AY20" s="458">
        <v>14.246627418293484</v>
      </c>
      <c r="AZ20" s="458">
        <v>14.298722175915769</v>
      </c>
      <c r="BA20" s="458">
        <v>14.350816933538056</v>
      </c>
      <c r="BB20" s="458">
        <v>14.402911691160341</v>
      </c>
      <c r="BC20" s="458">
        <v>14.455006448782628</v>
      </c>
      <c r="BD20" s="458">
        <v>14.507101206404913</v>
      </c>
      <c r="BE20" s="458">
        <v>14.559195964027198</v>
      </c>
      <c r="BF20" s="458">
        <v>14.611290721649484</v>
      </c>
      <c r="BG20" s="458">
        <v>14.663385479271767</v>
      </c>
      <c r="BH20" s="458">
        <v>14.715480236894054</v>
      </c>
      <c r="BI20" s="458">
        <v>14.767574994516339</v>
      </c>
      <c r="BJ20" s="458">
        <v>14.819669752138626</v>
      </c>
      <c r="BK20" s="458">
        <v>14.871764509760911</v>
      </c>
      <c r="BL20" s="458">
        <v>14.923859267383197</v>
      </c>
      <c r="BM20" s="458">
        <v>14.975954025005482</v>
      </c>
      <c r="BN20" s="458">
        <v>15.028048782627767</v>
      </c>
      <c r="BO20" s="458">
        <v>15.080143540250056</v>
      </c>
      <c r="BP20" s="458">
        <v>15.132238297872341</v>
      </c>
      <c r="BQ20" s="458">
        <v>15.184333055494625</v>
      </c>
      <c r="BR20" s="458">
        <v>15.23642781311691</v>
      </c>
      <c r="BS20" s="458">
        <v>15.288522570739195</v>
      </c>
      <c r="BT20" s="458">
        <v>15.340617328361482</v>
      </c>
      <c r="BU20" s="458">
        <v>15.392712085983767</v>
      </c>
      <c r="BV20" s="458">
        <v>15.444806843606054</v>
      </c>
      <c r="BW20" s="458">
        <v>15.496901601228339</v>
      </c>
      <c r="BX20" s="458">
        <v>15.548996358850625</v>
      </c>
      <c r="BY20" s="458">
        <v>15.60109111647291</v>
      </c>
      <c r="BZ20" s="458">
        <v>15.653185874095195</v>
      </c>
      <c r="CA20" s="458">
        <v>15.70528063171748</v>
      </c>
      <c r="CB20" s="458">
        <v>15.757375389339767</v>
      </c>
      <c r="CC20" s="458">
        <v>15.809470146962052</v>
      </c>
      <c r="CD20" s="458">
        <v>15.861564904584338</v>
      </c>
      <c r="CE20" s="458">
        <v>15.913659662206623</v>
      </c>
      <c r="CF20" s="458">
        <v>15.965754419828908</v>
      </c>
      <c r="CG20" s="458">
        <v>16.017849177451197</v>
      </c>
      <c r="CH20" s="458">
        <v>16.069943935073479</v>
      </c>
      <c r="CI20" s="458">
        <v>16.122038692695767</v>
      </c>
      <c r="CJ20" s="458">
        <v>16.174133450318049</v>
      </c>
      <c r="CK20" s="458">
        <v>16.226228207940338</v>
      </c>
      <c r="CL20" s="458">
        <v>16.278322965562623</v>
      </c>
      <c r="CM20" s="458">
        <v>16.330417723184908</v>
      </c>
      <c r="CN20" s="458">
        <v>16.382512480807193</v>
      </c>
      <c r="CO20" s="458">
        <v>16.434607238429479</v>
      </c>
      <c r="CP20" s="458">
        <v>16.486701996051764</v>
      </c>
      <c r="CQ20" s="458">
        <v>16.538796753674049</v>
      </c>
      <c r="CR20" s="458">
        <v>16.590891511296334</v>
      </c>
      <c r="CS20" s="458">
        <v>16.642986268918623</v>
      </c>
      <c r="CT20" s="458">
        <v>16.695081026540908</v>
      </c>
      <c r="CU20" s="458">
        <v>16.747175784163193</v>
      </c>
      <c r="CV20" s="458">
        <v>16.799270541785479</v>
      </c>
      <c r="CW20" s="458">
        <v>16.851365299407764</v>
      </c>
      <c r="CX20" s="458">
        <v>16.903460057030049</v>
      </c>
      <c r="CY20" s="458">
        <v>16.955554814652334</v>
      </c>
      <c r="CZ20" s="459">
        <v>17.007649572274619</v>
      </c>
      <c r="DA20" s="459">
        <v>17.059744329896908</v>
      </c>
      <c r="DB20" s="459">
        <v>17.11183908751919</v>
      </c>
      <c r="DC20" s="459">
        <v>17.163933845141479</v>
      </c>
      <c r="DD20" s="459">
        <v>17.216028602763764</v>
      </c>
      <c r="DE20" s="459">
        <v>17.268123360386049</v>
      </c>
      <c r="DF20" s="459">
        <v>17.320218118008334</v>
      </c>
      <c r="DG20" s="459">
        <v>17.37231287563062</v>
      </c>
      <c r="DH20" s="459">
        <v>17.424407633252905</v>
      </c>
      <c r="DI20" s="459">
        <v>17.47650239087519</v>
      </c>
      <c r="DJ20" s="459">
        <v>17.528597148497475</v>
      </c>
      <c r="DK20" s="459">
        <v>17.580691906119764</v>
      </c>
      <c r="DL20" s="459">
        <v>17.632786663742049</v>
      </c>
      <c r="DM20" s="459">
        <v>17.684881421364334</v>
      </c>
      <c r="DN20" s="459">
        <v>17.73697617898662</v>
      </c>
      <c r="DO20" s="459">
        <v>17.789070936608905</v>
      </c>
      <c r="DP20" s="459">
        <v>17.84116569423119</v>
      </c>
      <c r="DQ20" s="459">
        <v>17.893260451853475</v>
      </c>
      <c r="DR20" s="459">
        <v>17.94535520947576</v>
      </c>
      <c r="DS20" s="459">
        <v>17.997449967098046</v>
      </c>
      <c r="DT20" s="459">
        <v>18.049544724720331</v>
      </c>
      <c r="DU20" s="459">
        <v>18.10163948234262</v>
      </c>
      <c r="DV20" s="459">
        <v>18.153734239964905</v>
      </c>
      <c r="DW20" s="459">
        <v>18.20582899758719</v>
      </c>
      <c r="DX20" s="459">
        <v>18.257923755209475</v>
      </c>
      <c r="DY20" s="459">
        <v>18.310018512831764</v>
      </c>
      <c r="DZ20" s="459">
        <v>18.362113270454046</v>
      </c>
      <c r="EA20" s="459">
        <v>18.414208028076331</v>
      </c>
      <c r="EB20" s="459">
        <v>18.466302785698616</v>
      </c>
      <c r="EC20" s="459">
        <v>18.518397543320901</v>
      </c>
      <c r="ED20" s="459">
        <v>18.570492300943187</v>
      </c>
      <c r="EE20" s="459">
        <v>18.622587058565472</v>
      </c>
      <c r="EF20" s="459">
        <v>18.674681816187757</v>
      </c>
      <c r="EG20" s="459">
        <v>18.726776573810046</v>
      </c>
      <c r="EH20" s="459">
        <v>18.778871331432327</v>
      </c>
      <c r="EI20" s="459">
        <v>18.830966089054616</v>
      </c>
      <c r="EJ20" s="459">
        <v>18.883060846676905</v>
      </c>
      <c r="EK20" s="459">
        <v>18.93515560429919</v>
      </c>
      <c r="EL20" s="459">
        <v>18.987250361921475</v>
      </c>
      <c r="EM20" s="459">
        <v>19.039345119543761</v>
      </c>
      <c r="EN20" s="459">
        <v>19.091439877166046</v>
      </c>
      <c r="EO20" s="459">
        <v>19.143534634788331</v>
      </c>
      <c r="EP20" s="459">
        <v>19.195629392410616</v>
      </c>
      <c r="EQ20" s="459">
        <v>19.247724150032898</v>
      </c>
      <c r="ER20" s="459">
        <v>19.299818907655183</v>
      </c>
      <c r="ES20" s="459">
        <v>19.351913665277468</v>
      </c>
      <c r="ET20" s="459">
        <v>19.404008422899757</v>
      </c>
      <c r="EU20" s="459">
        <v>19.456103180522042</v>
      </c>
      <c r="EV20" s="459">
        <v>19.508197938144328</v>
      </c>
      <c r="EW20" s="459">
        <v>19.560292695766613</v>
      </c>
    </row>
    <row r="21" spans="1:153" x14ac:dyDescent="0.3">
      <c r="A21" s="102" t="s">
        <v>107</v>
      </c>
      <c r="B21" s="104" t="s">
        <v>53</v>
      </c>
      <c r="C21" s="458">
        <v>14.765547707830665</v>
      </c>
      <c r="D21" s="458">
        <v>14.829925860934416</v>
      </c>
      <c r="E21" s="458">
        <v>14.894304014038166</v>
      </c>
      <c r="F21" s="458">
        <v>14.958682167141918</v>
      </c>
      <c r="G21" s="458">
        <v>15.023060320245669</v>
      </c>
      <c r="H21" s="458">
        <v>15.087438473349419</v>
      </c>
      <c r="I21" s="458">
        <v>15.15181662645317</v>
      </c>
      <c r="J21" s="458">
        <v>15.216194779556922</v>
      </c>
      <c r="K21" s="458">
        <v>15.280572932660672</v>
      </c>
      <c r="L21" s="458">
        <v>15.344951085764425</v>
      </c>
      <c r="M21" s="458">
        <v>15.409329238868173</v>
      </c>
      <c r="N21" s="458">
        <v>15.473707391971924</v>
      </c>
      <c r="O21" s="458">
        <v>15.538085545075676</v>
      </c>
      <c r="P21" s="458">
        <v>15.602463698179426</v>
      </c>
      <c r="Q21" s="458">
        <v>15.666841851283177</v>
      </c>
      <c r="R21" s="458">
        <v>15.731220004386929</v>
      </c>
      <c r="S21" s="458">
        <v>15.795598157490678</v>
      </c>
      <c r="T21" s="458">
        <v>15.85997631059443</v>
      </c>
      <c r="U21" s="458">
        <v>15.92435446369818</v>
      </c>
      <c r="V21" s="458">
        <v>15.988732616801933</v>
      </c>
      <c r="W21" s="458">
        <v>16.053110769905683</v>
      </c>
      <c r="X21" s="458">
        <v>16.117488923009436</v>
      </c>
      <c r="Y21" s="458">
        <v>16.181867076113182</v>
      </c>
      <c r="Z21" s="458">
        <v>16.246245229216935</v>
      </c>
      <c r="AA21" s="458">
        <v>16.310623382320685</v>
      </c>
      <c r="AB21" s="458">
        <v>16.375001535424438</v>
      </c>
      <c r="AC21" s="458">
        <v>16.439379688528188</v>
      </c>
      <c r="AD21" s="458">
        <v>16.503757841631938</v>
      </c>
      <c r="AE21" s="458">
        <v>16.568135994735687</v>
      </c>
      <c r="AF21" s="458">
        <v>16.632514147839441</v>
      </c>
      <c r="AG21" s="458">
        <v>16.69689230094319</v>
      </c>
      <c r="AH21" s="458">
        <v>16.761270454046944</v>
      </c>
      <c r="AI21" s="458">
        <v>16.82564860715069</v>
      </c>
      <c r="AJ21" s="458">
        <v>16.890026760254443</v>
      </c>
      <c r="AK21" s="458">
        <v>16.954404913358193</v>
      </c>
      <c r="AL21" s="458">
        <v>17.018783066461946</v>
      </c>
      <c r="AM21" s="458">
        <v>17.083161219565696</v>
      </c>
      <c r="AN21" s="458">
        <v>17.147539372669446</v>
      </c>
      <c r="AO21" s="458">
        <v>17.211917525773195</v>
      </c>
      <c r="AP21" s="458">
        <v>17.276295678876949</v>
      </c>
      <c r="AQ21" s="458">
        <v>17.340673831980698</v>
      </c>
      <c r="AR21" s="458">
        <v>17.405051985084452</v>
      </c>
      <c r="AS21" s="458">
        <v>17.469430138188198</v>
      </c>
      <c r="AT21" s="458">
        <v>17.533808291291951</v>
      </c>
      <c r="AU21" s="458">
        <v>17.598186444395704</v>
      </c>
      <c r="AV21" s="458">
        <v>17.662564597499454</v>
      </c>
      <c r="AW21" s="458">
        <v>17.726942750603204</v>
      </c>
      <c r="AX21" s="458">
        <v>17.791320903706954</v>
      </c>
      <c r="AY21" s="458">
        <v>17.855699056810703</v>
      </c>
      <c r="AZ21" s="458">
        <v>17.920077209914457</v>
      </c>
      <c r="BA21" s="458">
        <v>17.984455363018206</v>
      </c>
      <c r="BB21" s="458">
        <v>18.04883351612196</v>
      </c>
      <c r="BC21" s="458">
        <v>18.113211669225706</v>
      </c>
      <c r="BD21" s="458">
        <v>18.177589822329455</v>
      </c>
      <c r="BE21" s="458">
        <v>18.241967975433209</v>
      </c>
      <c r="BF21" s="458">
        <v>18.306346128536962</v>
      </c>
      <c r="BG21" s="458">
        <v>18.370724281640715</v>
      </c>
      <c r="BH21" s="458">
        <v>18.435102434744461</v>
      </c>
      <c r="BI21" s="458">
        <v>18.499480587848211</v>
      </c>
      <c r="BJ21" s="458">
        <v>18.563858740951964</v>
      </c>
      <c r="BK21" s="458">
        <v>18.628236894055718</v>
      </c>
      <c r="BL21" s="458">
        <v>18.692615047159467</v>
      </c>
      <c r="BM21" s="458">
        <v>18.756993200263214</v>
      </c>
      <c r="BN21" s="458">
        <v>18.821371353366967</v>
      </c>
      <c r="BO21" s="458">
        <v>18.88574950647072</v>
      </c>
      <c r="BP21" s="458">
        <v>18.95012765957447</v>
      </c>
      <c r="BQ21" s="458">
        <v>19.01450581267822</v>
      </c>
      <c r="BR21" s="458">
        <v>19.078883965781969</v>
      </c>
      <c r="BS21" s="458">
        <v>19.143262118885723</v>
      </c>
      <c r="BT21" s="458">
        <v>19.207640271989472</v>
      </c>
      <c r="BU21" s="458">
        <v>19.272018425093222</v>
      </c>
      <c r="BV21" s="458">
        <v>19.336396578196975</v>
      </c>
      <c r="BW21" s="458">
        <v>19.400774731300729</v>
      </c>
      <c r="BX21" s="458">
        <v>19.465152884404475</v>
      </c>
      <c r="BY21" s="458">
        <v>19.529531037508225</v>
      </c>
      <c r="BZ21" s="458">
        <v>19.593909190611978</v>
      </c>
      <c r="CA21" s="458">
        <v>19.658287343715731</v>
      </c>
      <c r="CB21" s="458">
        <v>19.722665496819477</v>
      </c>
      <c r="CC21" s="458">
        <v>19.787043649923227</v>
      </c>
      <c r="CD21" s="458">
        <v>19.85142180302698</v>
      </c>
      <c r="CE21" s="458">
        <v>19.915799956130734</v>
      </c>
      <c r="CF21" s="458">
        <v>19.980178109234483</v>
      </c>
      <c r="CG21" s="458">
        <v>20.044556262338237</v>
      </c>
      <c r="CH21" s="458">
        <v>20.108934415441983</v>
      </c>
      <c r="CI21" s="458">
        <v>20.173312568545736</v>
      </c>
      <c r="CJ21" s="458">
        <v>20.237690721649486</v>
      </c>
      <c r="CK21" s="458">
        <v>20.302068874753235</v>
      </c>
      <c r="CL21" s="458">
        <v>20.366447027856985</v>
      </c>
      <c r="CM21" s="458">
        <v>20.430825180960738</v>
      </c>
      <c r="CN21" s="458">
        <v>20.495203334064488</v>
      </c>
      <c r="CO21" s="458">
        <v>20.559581487168238</v>
      </c>
      <c r="CP21" s="458">
        <v>20.623959640271991</v>
      </c>
      <c r="CQ21" s="458">
        <v>20.688337793375744</v>
      </c>
      <c r="CR21" s="458">
        <v>20.752715946479491</v>
      </c>
      <c r="CS21" s="458">
        <v>20.81709409958324</v>
      </c>
      <c r="CT21" s="458">
        <v>20.881472252686994</v>
      </c>
      <c r="CU21" s="458">
        <v>20.945850405790747</v>
      </c>
      <c r="CV21" s="458">
        <v>21.0102285588945</v>
      </c>
      <c r="CW21" s="458">
        <v>21.074606711998243</v>
      </c>
      <c r="CX21" s="458">
        <v>21.138984865101996</v>
      </c>
      <c r="CY21" s="458">
        <v>21.203363018205749</v>
      </c>
      <c r="CZ21" s="459">
        <v>21.267741171309499</v>
      </c>
      <c r="DA21" s="459">
        <v>21.332119324413252</v>
      </c>
      <c r="DB21" s="459">
        <v>21.396497477516998</v>
      </c>
      <c r="DC21" s="459">
        <v>21.460875630620752</v>
      </c>
      <c r="DD21" s="459">
        <v>21.525253783724501</v>
      </c>
      <c r="DE21" s="459">
        <v>21.589631936828251</v>
      </c>
      <c r="DF21" s="459">
        <v>21.654010089932004</v>
      </c>
      <c r="DG21" s="459">
        <v>21.718388243035754</v>
      </c>
      <c r="DH21" s="459">
        <v>21.782766396139507</v>
      </c>
      <c r="DI21" s="459">
        <v>21.847144549243254</v>
      </c>
      <c r="DJ21" s="459">
        <v>21.911522702347007</v>
      </c>
      <c r="DK21" s="459">
        <v>21.97590085545076</v>
      </c>
      <c r="DL21" s="459">
        <v>22.040279008554506</v>
      </c>
      <c r="DM21" s="459">
        <v>22.10465716165826</v>
      </c>
      <c r="DN21" s="459">
        <v>22.169035314762009</v>
      </c>
      <c r="DO21" s="459">
        <v>22.233413467865763</v>
      </c>
      <c r="DP21" s="459">
        <v>22.297791620969516</v>
      </c>
      <c r="DQ21" s="459">
        <v>22.362169774073259</v>
      </c>
      <c r="DR21" s="459">
        <v>22.426547927177012</v>
      </c>
      <c r="DS21" s="459">
        <v>22.490926080280765</v>
      </c>
      <c r="DT21" s="459">
        <v>22.555304233384518</v>
      </c>
      <c r="DU21" s="459">
        <v>22.619682386488268</v>
      </c>
      <c r="DV21" s="459">
        <v>22.684060539592014</v>
      </c>
      <c r="DW21" s="459">
        <v>22.748438692695768</v>
      </c>
      <c r="DX21" s="459">
        <v>22.812816845799517</v>
      </c>
      <c r="DY21" s="459">
        <v>22.877194998903271</v>
      </c>
      <c r="DZ21" s="459">
        <v>22.94157315200702</v>
      </c>
      <c r="EA21" s="459">
        <v>23.00595130511077</v>
      </c>
      <c r="EB21" s="459">
        <v>23.070329458214523</v>
      </c>
      <c r="EC21" s="459">
        <v>23.134707611318269</v>
      </c>
      <c r="ED21" s="459">
        <v>23.199085764422023</v>
      </c>
      <c r="EE21" s="459">
        <v>23.263463917525776</v>
      </c>
      <c r="EF21" s="459">
        <v>23.327842070629522</v>
      </c>
      <c r="EG21" s="459">
        <v>23.392220223733275</v>
      </c>
      <c r="EH21" s="459">
        <v>23.456598376837025</v>
      </c>
      <c r="EI21" s="459">
        <v>23.520976529940778</v>
      </c>
      <c r="EJ21" s="459">
        <v>23.585354683044532</v>
      </c>
      <c r="EK21" s="459">
        <v>23.649732836148278</v>
      </c>
      <c r="EL21" s="459">
        <v>23.714110989252028</v>
      </c>
      <c r="EM21" s="459">
        <v>23.778489142355781</v>
      </c>
      <c r="EN21" s="459">
        <v>23.842867295459534</v>
      </c>
      <c r="EO21" s="459">
        <v>23.907245448563284</v>
      </c>
      <c r="EP21" s="459">
        <v>23.97162360166703</v>
      </c>
      <c r="EQ21" s="459">
        <v>24.036001754770783</v>
      </c>
      <c r="ER21" s="459">
        <v>24.100379907874533</v>
      </c>
      <c r="ES21" s="459">
        <v>24.164758060978286</v>
      </c>
      <c r="ET21" s="459">
        <v>24.229136214082036</v>
      </c>
      <c r="EU21" s="459">
        <v>24.293514367185786</v>
      </c>
      <c r="EV21" s="459">
        <v>24.357892520289539</v>
      </c>
      <c r="EW21" s="459">
        <v>24.422270673393285</v>
      </c>
    </row>
    <row r="22" spans="1:153" x14ac:dyDescent="0.3">
      <c r="A22" s="102"/>
      <c r="B22" s="234"/>
    </row>
    <row r="23" spans="1:153" x14ac:dyDescent="0.3">
      <c r="A23" s="102"/>
      <c r="B23" s="234"/>
    </row>
    <row r="24" spans="1:153" x14ac:dyDescent="0.3">
      <c r="A24" s="102"/>
      <c r="B24" s="234"/>
    </row>
    <row r="25" spans="1:153" x14ac:dyDescent="0.3">
      <c r="A25" s="102" t="s">
        <v>109</v>
      </c>
      <c r="B25" s="104" t="s">
        <v>54</v>
      </c>
      <c r="C25" s="458">
        <v>7.7532792279008538</v>
      </c>
      <c r="D25" s="458">
        <v>7.787058565474883</v>
      </c>
      <c r="E25" s="458">
        <v>7.820837903048913</v>
      </c>
      <c r="F25" s="458">
        <v>7.8546172406229422</v>
      </c>
      <c r="G25" s="458">
        <v>7.8883965781969723</v>
      </c>
      <c r="H25" s="458">
        <v>7.9221759157710014</v>
      </c>
      <c r="I25" s="458">
        <v>7.9559552533450297</v>
      </c>
      <c r="J25" s="458">
        <v>7.9897345909190598</v>
      </c>
      <c r="K25" s="458">
        <v>8.0235139284930881</v>
      </c>
      <c r="L25" s="458">
        <v>8.0572932660671199</v>
      </c>
      <c r="M25" s="458">
        <v>8.0910726036411482</v>
      </c>
      <c r="N25" s="458">
        <v>8.1248519412151783</v>
      </c>
      <c r="O25" s="458">
        <v>8.1586312787892066</v>
      </c>
      <c r="P25" s="458">
        <v>8.1924106163632349</v>
      </c>
      <c r="Q25" s="458">
        <v>8.2261899539372667</v>
      </c>
      <c r="R25" s="458">
        <v>8.259969291511295</v>
      </c>
      <c r="S25" s="458">
        <v>8.2937486290853251</v>
      </c>
      <c r="T25" s="458">
        <v>8.3275279666593534</v>
      </c>
      <c r="U25" s="458">
        <v>8.3613073042333834</v>
      </c>
      <c r="V25" s="458">
        <v>8.3950866418074135</v>
      </c>
      <c r="W25" s="458">
        <v>8.4288659793814418</v>
      </c>
      <c r="X25" s="458">
        <v>8.4626453169554718</v>
      </c>
      <c r="Y25" s="458">
        <v>8.4964246545295001</v>
      </c>
      <c r="Z25" s="458">
        <v>8.5302039921035302</v>
      </c>
      <c r="AA25" s="458">
        <v>8.5639833296775603</v>
      </c>
      <c r="AB25" s="458">
        <v>8.5977626672515886</v>
      </c>
      <c r="AC25" s="458">
        <v>8.6315420048256186</v>
      </c>
      <c r="AD25" s="458">
        <v>8.6653213423996469</v>
      </c>
      <c r="AE25" s="458">
        <v>8.699100679973677</v>
      </c>
      <c r="AF25" s="458">
        <v>8.732880017547707</v>
      </c>
      <c r="AG25" s="458">
        <v>8.7666593551217353</v>
      </c>
      <c r="AH25" s="458">
        <v>8.8004386926957654</v>
      </c>
      <c r="AI25" s="458">
        <v>8.8342180302697955</v>
      </c>
      <c r="AJ25" s="458">
        <v>8.8679973678438238</v>
      </c>
      <c r="AK25" s="458">
        <v>8.9017767054178538</v>
      </c>
      <c r="AL25" s="458">
        <v>8.9355560429918821</v>
      </c>
      <c r="AM25" s="458">
        <v>8.9693353805659122</v>
      </c>
      <c r="AN25" s="458">
        <v>9.0031147181399422</v>
      </c>
      <c r="AO25" s="458">
        <v>9.0368940557139705</v>
      </c>
      <c r="AP25" s="458">
        <v>9.0706733932880006</v>
      </c>
      <c r="AQ25" s="458">
        <v>9.1044527308620289</v>
      </c>
      <c r="AR25" s="458">
        <v>9.138232068436059</v>
      </c>
      <c r="AS25" s="458">
        <v>9.172011406010089</v>
      </c>
      <c r="AT25" s="458">
        <v>9.2057907435841173</v>
      </c>
      <c r="AU25" s="458">
        <v>9.2395700811581474</v>
      </c>
      <c r="AV25" s="458">
        <v>9.2733494187321757</v>
      </c>
      <c r="AW25" s="458">
        <v>9.3071287563062075</v>
      </c>
      <c r="AX25" s="458">
        <v>9.3409080938802358</v>
      </c>
      <c r="AY25" s="458">
        <v>9.3746874314542641</v>
      </c>
      <c r="AZ25" s="458">
        <v>9.4084667690282942</v>
      </c>
      <c r="BA25" s="458">
        <v>9.4422461066023242</v>
      </c>
      <c r="BB25" s="458">
        <v>9.4760254441763543</v>
      </c>
      <c r="BC25" s="458">
        <v>9.5098047817503826</v>
      </c>
      <c r="BD25" s="458">
        <v>9.5435841193244109</v>
      </c>
      <c r="BE25" s="458">
        <v>9.5773634568984409</v>
      </c>
      <c r="BF25" s="458">
        <v>9.611142794472471</v>
      </c>
      <c r="BG25" s="458">
        <v>9.6449221320465011</v>
      </c>
      <c r="BH25" s="458">
        <v>9.6787014696205294</v>
      </c>
      <c r="BI25" s="458">
        <v>9.7124808071945576</v>
      </c>
      <c r="BJ25" s="458">
        <v>9.7462601447685877</v>
      </c>
      <c r="BK25" s="458">
        <v>9.7800394823426178</v>
      </c>
      <c r="BL25" s="458">
        <v>9.8138188199166478</v>
      </c>
      <c r="BM25" s="458">
        <v>9.8475981574906761</v>
      </c>
      <c r="BN25" s="458">
        <v>9.8813774950647044</v>
      </c>
      <c r="BO25" s="458">
        <v>9.9151568326387345</v>
      </c>
      <c r="BP25" s="458">
        <v>9.9489361702127663</v>
      </c>
      <c r="BQ25" s="458">
        <v>9.9827155077867946</v>
      </c>
      <c r="BR25" s="458">
        <v>10.016494845360823</v>
      </c>
      <c r="BS25" s="458">
        <v>10.050274182934851</v>
      </c>
      <c r="BT25" s="458">
        <v>10.084053520508883</v>
      </c>
      <c r="BU25" s="458">
        <v>10.117832858082913</v>
      </c>
      <c r="BV25" s="458">
        <v>10.151612195656941</v>
      </c>
      <c r="BW25" s="458">
        <v>10.18539153323097</v>
      </c>
      <c r="BX25" s="458">
        <v>10.219170870804998</v>
      </c>
      <c r="BY25" s="458">
        <v>10.25295020837903</v>
      </c>
      <c r="BZ25" s="458">
        <v>10.28672954595306</v>
      </c>
      <c r="CA25" s="458">
        <v>10.320508883527088</v>
      </c>
      <c r="CB25" s="458">
        <v>10.354288221101116</v>
      </c>
      <c r="CC25" s="458">
        <v>10.388067558675145</v>
      </c>
      <c r="CD25" s="458">
        <v>10.421846896249178</v>
      </c>
      <c r="CE25" s="458">
        <v>10.455626233823207</v>
      </c>
      <c r="CF25" s="458">
        <v>10.489405571397235</v>
      </c>
      <c r="CG25" s="458">
        <v>10.523184908971263</v>
      </c>
      <c r="CH25" s="458">
        <v>10.556964246545292</v>
      </c>
      <c r="CI25" s="458">
        <v>10.590743584119325</v>
      </c>
      <c r="CJ25" s="458">
        <v>10.624522921693353</v>
      </c>
      <c r="CK25" s="458">
        <v>10.658302259267382</v>
      </c>
      <c r="CL25" s="458">
        <v>10.69208159684141</v>
      </c>
      <c r="CM25" s="458">
        <v>10.72586093441544</v>
      </c>
      <c r="CN25" s="458">
        <v>10.759640271989472</v>
      </c>
      <c r="CO25" s="458">
        <v>10.7934196095635</v>
      </c>
      <c r="CP25" s="458">
        <v>10.827198947137529</v>
      </c>
      <c r="CQ25" s="458">
        <v>10.860978284711559</v>
      </c>
      <c r="CR25" s="458">
        <v>10.894757622285587</v>
      </c>
      <c r="CS25" s="458">
        <v>10.928536959859619</v>
      </c>
      <c r="CT25" s="458">
        <v>10.962316297433647</v>
      </c>
      <c r="CU25" s="458">
        <v>10.996095635007675</v>
      </c>
      <c r="CV25" s="458">
        <v>11.029874972581705</v>
      </c>
      <c r="CW25" s="458">
        <v>11.063654310155735</v>
      </c>
      <c r="CX25" s="458">
        <v>11.097433647729765</v>
      </c>
      <c r="CY25" s="458">
        <v>11.131212985303794</v>
      </c>
      <c r="CZ25" s="459">
        <v>11.164992322877822</v>
      </c>
      <c r="DA25" s="459">
        <v>11.198771660451852</v>
      </c>
      <c r="DB25" s="459">
        <v>11.232550998025882</v>
      </c>
      <c r="DC25" s="459">
        <v>11.266330335599912</v>
      </c>
      <c r="DD25" s="459">
        <v>11.300109673173941</v>
      </c>
      <c r="DE25" s="459">
        <v>11.333889010747969</v>
      </c>
      <c r="DF25" s="459">
        <v>11.367668348321999</v>
      </c>
      <c r="DG25" s="459">
        <v>11.401447685896029</v>
      </c>
      <c r="DH25" s="459">
        <v>11.435227023470059</v>
      </c>
      <c r="DI25" s="459">
        <v>11.469006361044087</v>
      </c>
      <c r="DJ25" s="459">
        <v>11.502785698618116</v>
      </c>
      <c r="DK25" s="459">
        <v>11.536565036192147</v>
      </c>
      <c r="DL25" s="459">
        <v>11.570344373766176</v>
      </c>
      <c r="DM25" s="459">
        <v>11.604123711340206</v>
      </c>
      <c r="DN25" s="459">
        <v>11.637903048914234</v>
      </c>
      <c r="DO25" s="459">
        <v>11.671682386488262</v>
      </c>
      <c r="DP25" s="459">
        <v>11.705461724062294</v>
      </c>
      <c r="DQ25" s="459">
        <v>11.739241061636323</v>
      </c>
      <c r="DR25" s="459">
        <v>11.773020399210353</v>
      </c>
      <c r="DS25" s="459">
        <v>11.806799736784381</v>
      </c>
      <c r="DT25" s="459">
        <v>11.840579074358409</v>
      </c>
      <c r="DU25" s="459">
        <v>11.874358411932441</v>
      </c>
      <c r="DV25" s="459">
        <v>11.908137749506469</v>
      </c>
      <c r="DW25" s="459">
        <v>11.941917087080499</v>
      </c>
      <c r="DX25" s="459">
        <v>11.975696424654528</v>
      </c>
      <c r="DY25" s="459">
        <v>12.009475762228556</v>
      </c>
      <c r="DZ25" s="459">
        <v>12.043255099802588</v>
      </c>
      <c r="EA25" s="459">
        <v>12.077034437376616</v>
      </c>
      <c r="EB25" s="459">
        <v>12.110813774950646</v>
      </c>
      <c r="EC25" s="459">
        <v>12.144593112524674</v>
      </c>
      <c r="ED25" s="459">
        <v>12.178372450098703</v>
      </c>
      <c r="EE25" s="459">
        <v>12.212151787672735</v>
      </c>
      <c r="EF25" s="459">
        <v>12.245931125246763</v>
      </c>
      <c r="EG25" s="459">
        <v>12.279710462820793</v>
      </c>
      <c r="EH25" s="459">
        <v>12.313489800394821</v>
      </c>
      <c r="EI25" s="459">
        <v>12.347269137968851</v>
      </c>
      <c r="EJ25" s="459">
        <v>12.381048475542881</v>
      </c>
      <c r="EK25" s="459">
        <v>12.414827813116911</v>
      </c>
      <c r="EL25" s="459">
        <v>12.44860715069094</v>
      </c>
      <c r="EM25" s="459">
        <v>12.482386488264968</v>
      </c>
      <c r="EN25" s="459">
        <v>12.516165825838998</v>
      </c>
      <c r="EO25" s="459">
        <v>12.54994516341303</v>
      </c>
      <c r="EP25" s="459">
        <v>12.583724500987058</v>
      </c>
      <c r="EQ25" s="459">
        <v>12.617503838561086</v>
      </c>
      <c r="ER25" s="459">
        <v>12.651283176135115</v>
      </c>
      <c r="ES25" s="459">
        <v>12.685062513709145</v>
      </c>
      <c r="ET25" s="459">
        <v>12.718841851283177</v>
      </c>
      <c r="EU25" s="459">
        <v>12.752621188857205</v>
      </c>
      <c r="EV25" s="459">
        <v>12.786400526431233</v>
      </c>
      <c r="EW25" s="459">
        <v>12.820179864005263</v>
      </c>
    </row>
    <row r="26" spans="1:153" x14ac:dyDescent="0.3">
      <c r="A26" s="102" t="s">
        <v>111</v>
      </c>
      <c r="B26" s="104" t="s">
        <v>55</v>
      </c>
      <c r="C26" s="458">
        <v>9.3061201140601018</v>
      </c>
      <c r="D26" s="458">
        <v>9.3490023250712895</v>
      </c>
      <c r="E26" s="458">
        <v>9.3918845360824754</v>
      </c>
      <c r="F26" s="458">
        <v>9.4347667470936614</v>
      </c>
      <c r="G26" s="458">
        <v>9.4776489581048491</v>
      </c>
      <c r="H26" s="458">
        <v>9.520531169116035</v>
      </c>
      <c r="I26" s="458">
        <v>9.563413380127221</v>
      </c>
      <c r="J26" s="458">
        <v>9.6062955911384069</v>
      </c>
      <c r="K26" s="458">
        <v>9.6491778021495929</v>
      </c>
      <c r="L26" s="458">
        <v>9.6920600131607824</v>
      </c>
      <c r="M26" s="458">
        <v>9.7349422241719683</v>
      </c>
      <c r="N26" s="458">
        <v>9.7778244351831543</v>
      </c>
      <c r="O26" s="458">
        <v>9.820706646194342</v>
      </c>
      <c r="P26" s="458">
        <v>9.8635888572055279</v>
      </c>
      <c r="Q26" s="458">
        <v>9.9064710682167139</v>
      </c>
      <c r="R26" s="458">
        <v>9.9493532792279016</v>
      </c>
      <c r="S26" s="458">
        <v>9.9922354902390875</v>
      </c>
      <c r="T26" s="458">
        <v>10.035117701250273</v>
      </c>
      <c r="U26" s="458">
        <v>10.077999912261463</v>
      </c>
      <c r="V26" s="458">
        <v>10.120882123272649</v>
      </c>
      <c r="W26" s="458">
        <v>10.163764334283835</v>
      </c>
      <c r="X26" s="458">
        <v>10.206646545295023</v>
      </c>
      <c r="Y26" s="458">
        <v>10.249528756306207</v>
      </c>
      <c r="Z26" s="458">
        <v>10.292410967317394</v>
      </c>
      <c r="AA26" s="458">
        <v>10.335293178328582</v>
      </c>
      <c r="AB26" s="458">
        <v>10.378175389339768</v>
      </c>
      <c r="AC26" s="458">
        <v>10.421057600350954</v>
      </c>
      <c r="AD26" s="458">
        <v>10.46393981136214</v>
      </c>
      <c r="AE26" s="458">
        <v>10.506822022373328</v>
      </c>
      <c r="AF26" s="458">
        <v>10.549704233384515</v>
      </c>
      <c r="AG26" s="458">
        <v>10.592586444395703</v>
      </c>
      <c r="AH26" s="458">
        <v>10.635468655406887</v>
      </c>
      <c r="AI26" s="458">
        <v>10.678350866418075</v>
      </c>
      <c r="AJ26" s="458">
        <v>10.721233077429261</v>
      </c>
      <c r="AK26" s="458">
        <v>10.764115288440447</v>
      </c>
      <c r="AL26" s="458">
        <v>10.806997499451635</v>
      </c>
      <c r="AM26" s="458">
        <v>10.849879710462821</v>
      </c>
      <c r="AN26" s="458">
        <v>10.892761921474008</v>
      </c>
      <c r="AO26" s="458">
        <v>10.935644132485196</v>
      </c>
      <c r="AP26" s="458">
        <v>10.978526343496382</v>
      </c>
      <c r="AQ26" s="458">
        <v>11.021408554507568</v>
      </c>
      <c r="AR26" s="458">
        <v>11.064290765518756</v>
      </c>
      <c r="AS26" s="458">
        <v>11.10717297652994</v>
      </c>
      <c r="AT26" s="458">
        <v>11.150055187541128</v>
      </c>
      <c r="AU26" s="458">
        <v>11.192937398552315</v>
      </c>
      <c r="AV26" s="458">
        <v>11.235819609563501</v>
      </c>
      <c r="AW26" s="458">
        <v>11.278701820574689</v>
      </c>
      <c r="AX26" s="458">
        <v>11.321584031585875</v>
      </c>
      <c r="AY26" s="458">
        <v>11.364466242597061</v>
      </c>
      <c r="AZ26" s="458">
        <v>11.407348453608249</v>
      </c>
      <c r="BA26" s="458">
        <v>11.450230664619436</v>
      </c>
      <c r="BB26" s="458">
        <v>11.49311287563062</v>
      </c>
      <c r="BC26" s="458">
        <v>11.535995086641808</v>
      </c>
      <c r="BD26" s="458">
        <v>11.578877297652994</v>
      </c>
      <c r="BE26" s="458">
        <v>11.62175950866418</v>
      </c>
      <c r="BF26" s="458">
        <v>11.66464171967537</v>
      </c>
      <c r="BG26" s="458">
        <v>11.707523930686556</v>
      </c>
      <c r="BH26" s="458">
        <v>11.750406141697741</v>
      </c>
      <c r="BI26" s="458">
        <v>11.793288352708929</v>
      </c>
      <c r="BJ26" s="458">
        <v>11.836170563720115</v>
      </c>
      <c r="BK26" s="458">
        <v>11.879052774731301</v>
      </c>
      <c r="BL26" s="458">
        <v>11.921934985742489</v>
      </c>
      <c r="BM26" s="458">
        <v>11.964817196753673</v>
      </c>
      <c r="BN26" s="458">
        <v>12.007699407764861</v>
      </c>
      <c r="BO26" s="458">
        <v>12.05058161877605</v>
      </c>
      <c r="BP26" s="458">
        <v>12.093463829787236</v>
      </c>
      <c r="BQ26" s="458">
        <v>12.136346040798422</v>
      </c>
      <c r="BR26" s="458">
        <v>12.179228251809608</v>
      </c>
      <c r="BS26" s="458">
        <v>12.222110462820794</v>
      </c>
      <c r="BT26" s="458">
        <v>12.264992673831982</v>
      </c>
      <c r="BU26" s="458">
        <v>12.307874884843169</v>
      </c>
      <c r="BV26" s="458">
        <v>12.350757095854354</v>
      </c>
      <c r="BW26" s="458">
        <v>12.393639306865541</v>
      </c>
      <c r="BX26" s="458">
        <v>12.436521517876727</v>
      </c>
      <c r="BY26" s="458">
        <v>12.479403728887915</v>
      </c>
      <c r="BZ26" s="458">
        <v>12.522285939899103</v>
      </c>
      <c r="CA26" s="458">
        <v>12.565168150910289</v>
      </c>
      <c r="CB26" s="458">
        <v>12.608050361921475</v>
      </c>
      <c r="CC26" s="458">
        <v>12.650932572932662</v>
      </c>
      <c r="CD26" s="458">
        <v>12.693814783943848</v>
      </c>
      <c r="CE26" s="458">
        <v>12.736696994955034</v>
      </c>
      <c r="CF26" s="458">
        <v>12.779579205966222</v>
      </c>
      <c r="CG26" s="458">
        <v>12.822461416977408</v>
      </c>
      <c r="CH26" s="458">
        <v>12.865343627988594</v>
      </c>
      <c r="CI26" s="458">
        <v>12.908225838999783</v>
      </c>
      <c r="CJ26" s="458">
        <v>12.951108050010967</v>
      </c>
      <c r="CK26" s="458">
        <v>12.993990261022155</v>
      </c>
      <c r="CL26" s="458">
        <v>13.036872472033343</v>
      </c>
      <c r="CM26" s="458">
        <v>13.079754683044527</v>
      </c>
      <c r="CN26" s="458">
        <v>13.122636894055715</v>
      </c>
      <c r="CO26" s="458">
        <v>13.165519105066901</v>
      </c>
      <c r="CP26" s="458">
        <v>13.208401316078087</v>
      </c>
      <c r="CQ26" s="458">
        <v>13.251283527089274</v>
      </c>
      <c r="CR26" s="458">
        <v>13.294165738100462</v>
      </c>
      <c r="CS26" s="458">
        <v>13.337047949111648</v>
      </c>
      <c r="CT26" s="458">
        <v>13.379930160122836</v>
      </c>
      <c r="CU26" s="458">
        <v>13.422812371134022</v>
      </c>
      <c r="CV26" s="458">
        <v>13.465694582145208</v>
      </c>
      <c r="CW26" s="458">
        <v>13.508576793156395</v>
      </c>
      <c r="CX26" s="458">
        <v>13.551459004167581</v>
      </c>
      <c r="CY26" s="458">
        <v>13.594341215178767</v>
      </c>
      <c r="CZ26" s="459">
        <v>13.637223426189955</v>
      </c>
      <c r="DA26" s="459">
        <v>13.680105637201143</v>
      </c>
      <c r="DB26" s="459">
        <v>13.722987848212329</v>
      </c>
      <c r="DC26" s="459">
        <v>13.765870059223516</v>
      </c>
      <c r="DD26" s="459">
        <v>13.808752270234701</v>
      </c>
      <c r="DE26" s="459">
        <v>13.851634481245888</v>
      </c>
      <c r="DF26" s="459">
        <v>13.894516692257076</v>
      </c>
      <c r="DG26" s="459">
        <v>13.93739890326826</v>
      </c>
      <c r="DH26" s="459">
        <v>13.980281114279448</v>
      </c>
      <c r="DI26" s="459">
        <v>14.023163325290634</v>
      </c>
      <c r="DJ26" s="459">
        <v>14.06604553630182</v>
      </c>
      <c r="DK26" s="459">
        <v>14.108927747313009</v>
      </c>
      <c r="DL26" s="459">
        <v>14.151809958324195</v>
      </c>
      <c r="DM26" s="459">
        <v>14.194692169335381</v>
      </c>
      <c r="DN26" s="459">
        <v>14.237574380346569</v>
      </c>
      <c r="DO26" s="459">
        <v>14.280456591357755</v>
      </c>
      <c r="DP26" s="459">
        <v>14.323338802368941</v>
      </c>
      <c r="DQ26" s="459">
        <v>14.366221013380128</v>
      </c>
      <c r="DR26" s="459">
        <v>14.409103224391314</v>
      </c>
      <c r="DS26" s="459">
        <v>14.4519854354025</v>
      </c>
      <c r="DT26" s="459">
        <v>14.494867646413688</v>
      </c>
      <c r="DU26" s="459">
        <v>14.537749857424876</v>
      </c>
      <c r="DV26" s="459">
        <v>14.580632068436062</v>
      </c>
      <c r="DW26" s="459">
        <v>14.623514279447249</v>
      </c>
      <c r="DX26" s="459">
        <v>14.666396490458434</v>
      </c>
      <c r="DY26" s="459">
        <v>14.709278701469621</v>
      </c>
      <c r="DZ26" s="459">
        <v>14.752160912480809</v>
      </c>
      <c r="EA26" s="459">
        <v>14.795043123491993</v>
      </c>
      <c r="EB26" s="459">
        <v>14.837925334503181</v>
      </c>
      <c r="EC26" s="459">
        <v>14.880807545514369</v>
      </c>
      <c r="ED26" s="459">
        <v>14.923689756525556</v>
      </c>
      <c r="EE26" s="459">
        <v>14.966571967536742</v>
      </c>
      <c r="EF26" s="459">
        <v>15.009454178547928</v>
      </c>
      <c r="EG26" s="459">
        <v>15.052336389559116</v>
      </c>
      <c r="EH26" s="459">
        <v>15.0952186005703</v>
      </c>
      <c r="EI26" s="459">
        <v>15.138100811581488</v>
      </c>
      <c r="EJ26" s="459">
        <v>15.180983022592676</v>
      </c>
      <c r="EK26" s="459">
        <v>15.22386523360386</v>
      </c>
      <c r="EL26" s="459">
        <v>15.266747444615049</v>
      </c>
      <c r="EM26" s="459">
        <v>15.309629655626235</v>
      </c>
      <c r="EN26" s="459">
        <v>15.352511866637421</v>
      </c>
      <c r="EO26" s="459">
        <v>15.395394077648609</v>
      </c>
      <c r="EP26" s="459">
        <v>15.438276288659795</v>
      </c>
      <c r="EQ26" s="459">
        <v>15.481158499670983</v>
      </c>
      <c r="ER26" s="459">
        <v>15.524040710682167</v>
      </c>
      <c r="ES26" s="459">
        <v>15.566922921693354</v>
      </c>
      <c r="ET26" s="459">
        <v>15.609805132704542</v>
      </c>
      <c r="EU26" s="459">
        <v>15.652687343715726</v>
      </c>
      <c r="EV26" s="459">
        <v>15.695569554726916</v>
      </c>
      <c r="EW26" s="459">
        <v>15.738451765738102</v>
      </c>
    </row>
    <row r="27" spans="1:153" x14ac:dyDescent="0.3">
      <c r="A27" s="102" t="s">
        <v>113</v>
      </c>
      <c r="B27" s="104" t="s">
        <v>56</v>
      </c>
      <c r="C27" s="458">
        <v>11.746079052423777</v>
      </c>
      <c r="D27" s="458">
        <v>11.798173810046061</v>
      </c>
      <c r="E27" s="458">
        <v>11.850268567668348</v>
      </c>
      <c r="F27" s="458">
        <v>11.902363325290633</v>
      </c>
      <c r="G27" s="458">
        <v>11.954458082912918</v>
      </c>
      <c r="H27" s="458">
        <v>12.006552840535203</v>
      </c>
      <c r="I27" s="458">
        <v>12.058647598157489</v>
      </c>
      <c r="J27" s="458">
        <v>12.110742355779776</v>
      </c>
      <c r="K27" s="458">
        <v>12.162837113402061</v>
      </c>
      <c r="L27" s="458">
        <v>12.214931871024348</v>
      </c>
      <c r="M27" s="458">
        <v>12.267026628646631</v>
      </c>
      <c r="N27" s="458">
        <v>12.319121386268916</v>
      </c>
      <c r="O27" s="458">
        <v>12.371216143891202</v>
      </c>
      <c r="P27" s="458">
        <v>12.423310901513487</v>
      </c>
      <c r="Q27" s="458">
        <v>12.475405659135776</v>
      </c>
      <c r="R27" s="458">
        <v>12.527500416758061</v>
      </c>
      <c r="S27" s="458">
        <v>12.579595174380346</v>
      </c>
      <c r="T27" s="458">
        <v>12.631689932002631</v>
      </c>
      <c r="U27" s="458">
        <v>12.683784689624916</v>
      </c>
      <c r="V27" s="458">
        <v>12.735879447247203</v>
      </c>
      <c r="W27" s="458">
        <v>12.787974204869487</v>
      </c>
      <c r="X27" s="458">
        <v>12.840068962491774</v>
      </c>
      <c r="Y27" s="458">
        <v>12.892163720114059</v>
      </c>
      <c r="Z27" s="458">
        <v>12.944258477736344</v>
      </c>
      <c r="AA27" s="458">
        <v>12.99635323535863</v>
      </c>
      <c r="AB27" s="458">
        <v>13.048447992980917</v>
      </c>
      <c r="AC27" s="458">
        <v>13.100542750603202</v>
      </c>
      <c r="AD27" s="458">
        <v>13.152637508225489</v>
      </c>
      <c r="AE27" s="458">
        <v>13.204732265847774</v>
      </c>
      <c r="AF27" s="458">
        <v>13.256827023470057</v>
      </c>
      <c r="AG27" s="458">
        <v>13.308921781092343</v>
      </c>
      <c r="AH27" s="458">
        <v>13.361016538714628</v>
      </c>
      <c r="AI27" s="458">
        <v>13.413111296336915</v>
      </c>
      <c r="AJ27" s="458">
        <v>13.4652060539592</v>
      </c>
      <c r="AK27" s="458">
        <v>13.517300811581487</v>
      </c>
      <c r="AL27" s="458">
        <v>13.569395569203772</v>
      </c>
      <c r="AM27" s="458">
        <v>13.621490326826057</v>
      </c>
      <c r="AN27" s="458">
        <v>13.673585084448343</v>
      </c>
      <c r="AO27" s="458">
        <v>13.725679842070626</v>
      </c>
      <c r="AP27" s="458">
        <v>13.777774599692915</v>
      </c>
      <c r="AQ27" s="458">
        <v>13.8298693573152</v>
      </c>
      <c r="AR27" s="458">
        <v>13.881964114937485</v>
      </c>
      <c r="AS27" s="458">
        <v>13.93405887255977</v>
      </c>
      <c r="AT27" s="458">
        <v>13.986153630182056</v>
      </c>
      <c r="AU27" s="458">
        <v>14.038248387804343</v>
      </c>
      <c r="AV27" s="458">
        <v>14.090343145426628</v>
      </c>
      <c r="AW27" s="458">
        <v>14.142437903048915</v>
      </c>
      <c r="AX27" s="458">
        <v>14.1945326606712</v>
      </c>
      <c r="AY27" s="458">
        <v>14.246627418293484</v>
      </c>
      <c r="AZ27" s="458">
        <v>14.298722175915769</v>
      </c>
      <c r="BA27" s="458">
        <v>14.350816933538056</v>
      </c>
      <c r="BB27" s="458">
        <v>14.402911691160341</v>
      </c>
      <c r="BC27" s="458">
        <v>14.455006448782628</v>
      </c>
      <c r="BD27" s="458">
        <v>14.507101206404913</v>
      </c>
      <c r="BE27" s="458">
        <v>14.559195964027198</v>
      </c>
      <c r="BF27" s="458">
        <v>14.611290721649484</v>
      </c>
      <c r="BG27" s="458">
        <v>14.663385479271767</v>
      </c>
      <c r="BH27" s="458">
        <v>14.715480236894054</v>
      </c>
      <c r="BI27" s="458">
        <v>14.767574994516339</v>
      </c>
      <c r="BJ27" s="458">
        <v>14.819669752138626</v>
      </c>
      <c r="BK27" s="458">
        <v>14.871764509760911</v>
      </c>
      <c r="BL27" s="458">
        <v>14.923859267383197</v>
      </c>
      <c r="BM27" s="458">
        <v>14.975954025005482</v>
      </c>
      <c r="BN27" s="458">
        <v>15.028048782627767</v>
      </c>
      <c r="BO27" s="458">
        <v>15.080143540250056</v>
      </c>
      <c r="BP27" s="458">
        <v>15.132238297872341</v>
      </c>
      <c r="BQ27" s="458">
        <v>15.184333055494625</v>
      </c>
      <c r="BR27" s="458">
        <v>15.23642781311691</v>
      </c>
      <c r="BS27" s="458">
        <v>15.288522570739195</v>
      </c>
      <c r="BT27" s="458">
        <v>15.340617328361482</v>
      </c>
      <c r="BU27" s="458">
        <v>15.392712085983767</v>
      </c>
      <c r="BV27" s="458">
        <v>15.444806843606054</v>
      </c>
      <c r="BW27" s="458">
        <v>15.496901601228339</v>
      </c>
      <c r="BX27" s="458">
        <v>15.548996358850625</v>
      </c>
      <c r="BY27" s="458">
        <v>15.60109111647291</v>
      </c>
      <c r="BZ27" s="458">
        <v>15.653185874095195</v>
      </c>
      <c r="CA27" s="458">
        <v>15.70528063171748</v>
      </c>
      <c r="CB27" s="458">
        <v>15.757375389339767</v>
      </c>
      <c r="CC27" s="458">
        <v>15.809470146962052</v>
      </c>
      <c r="CD27" s="458">
        <v>15.861564904584338</v>
      </c>
      <c r="CE27" s="458">
        <v>15.913659662206623</v>
      </c>
      <c r="CF27" s="458">
        <v>15.965754419828908</v>
      </c>
      <c r="CG27" s="458">
        <v>16.017849177451197</v>
      </c>
      <c r="CH27" s="458">
        <v>16.069943935073479</v>
      </c>
      <c r="CI27" s="458">
        <v>16.122038692695767</v>
      </c>
      <c r="CJ27" s="458">
        <v>16.174133450318049</v>
      </c>
      <c r="CK27" s="458">
        <v>16.226228207940338</v>
      </c>
      <c r="CL27" s="458">
        <v>16.278322965562623</v>
      </c>
      <c r="CM27" s="458">
        <v>16.330417723184908</v>
      </c>
      <c r="CN27" s="458">
        <v>16.382512480807193</v>
      </c>
      <c r="CO27" s="458">
        <v>16.434607238429479</v>
      </c>
      <c r="CP27" s="458">
        <v>16.486701996051764</v>
      </c>
      <c r="CQ27" s="458">
        <v>16.538796753674049</v>
      </c>
      <c r="CR27" s="458">
        <v>16.590891511296334</v>
      </c>
      <c r="CS27" s="458">
        <v>16.642986268918623</v>
      </c>
      <c r="CT27" s="458">
        <v>16.695081026540908</v>
      </c>
      <c r="CU27" s="458">
        <v>16.747175784163193</v>
      </c>
      <c r="CV27" s="458">
        <v>16.799270541785479</v>
      </c>
      <c r="CW27" s="458">
        <v>16.851365299407764</v>
      </c>
      <c r="CX27" s="458">
        <v>16.903460057030049</v>
      </c>
      <c r="CY27" s="458">
        <v>16.955554814652334</v>
      </c>
      <c r="CZ27" s="459">
        <v>17.007649572274619</v>
      </c>
      <c r="DA27" s="459">
        <v>17.059744329896908</v>
      </c>
      <c r="DB27" s="459">
        <v>17.11183908751919</v>
      </c>
      <c r="DC27" s="459">
        <v>17.163933845141479</v>
      </c>
      <c r="DD27" s="459">
        <v>17.216028602763764</v>
      </c>
      <c r="DE27" s="459">
        <v>17.268123360386049</v>
      </c>
      <c r="DF27" s="459">
        <v>17.320218118008334</v>
      </c>
      <c r="DG27" s="459">
        <v>17.37231287563062</v>
      </c>
      <c r="DH27" s="459">
        <v>17.424407633252905</v>
      </c>
      <c r="DI27" s="459">
        <v>17.47650239087519</v>
      </c>
      <c r="DJ27" s="459">
        <v>17.528597148497475</v>
      </c>
      <c r="DK27" s="459">
        <v>17.580691906119764</v>
      </c>
      <c r="DL27" s="459">
        <v>17.632786663742049</v>
      </c>
      <c r="DM27" s="459">
        <v>17.684881421364334</v>
      </c>
      <c r="DN27" s="459">
        <v>17.73697617898662</v>
      </c>
      <c r="DO27" s="459">
        <v>17.789070936608905</v>
      </c>
      <c r="DP27" s="459">
        <v>17.84116569423119</v>
      </c>
      <c r="DQ27" s="459">
        <v>17.893260451853475</v>
      </c>
      <c r="DR27" s="459">
        <v>17.94535520947576</v>
      </c>
      <c r="DS27" s="459">
        <v>17.997449967098046</v>
      </c>
      <c r="DT27" s="459">
        <v>18.049544724720331</v>
      </c>
      <c r="DU27" s="459">
        <v>18.10163948234262</v>
      </c>
      <c r="DV27" s="459">
        <v>18.153734239964905</v>
      </c>
      <c r="DW27" s="459">
        <v>18.20582899758719</v>
      </c>
      <c r="DX27" s="459">
        <v>18.257923755209475</v>
      </c>
      <c r="DY27" s="459">
        <v>18.310018512831764</v>
      </c>
      <c r="DZ27" s="459">
        <v>18.362113270454046</v>
      </c>
      <c r="EA27" s="459">
        <v>18.414208028076331</v>
      </c>
      <c r="EB27" s="459">
        <v>18.466302785698616</v>
      </c>
      <c r="EC27" s="459">
        <v>18.518397543320901</v>
      </c>
      <c r="ED27" s="459">
        <v>18.570492300943187</v>
      </c>
      <c r="EE27" s="459">
        <v>18.622587058565472</v>
      </c>
      <c r="EF27" s="459">
        <v>18.674681816187757</v>
      </c>
      <c r="EG27" s="459">
        <v>18.726776573810046</v>
      </c>
      <c r="EH27" s="459">
        <v>18.778871331432327</v>
      </c>
      <c r="EI27" s="459">
        <v>18.830966089054616</v>
      </c>
      <c r="EJ27" s="459">
        <v>18.883060846676905</v>
      </c>
      <c r="EK27" s="459">
        <v>18.93515560429919</v>
      </c>
      <c r="EL27" s="459">
        <v>18.987250361921475</v>
      </c>
      <c r="EM27" s="459">
        <v>19.039345119543761</v>
      </c>
      <c r="EN27" s="459">
        <v>19.091439877166046</v>
      </c>
      <c r="EO27" s="459">
        <v>19.143534634788331</v>
      </c>
      <c r="EP27" s="459">
        <v>19.195629392410616</v>
      </c>
      <c r="EQ27" s="459">
        <v>19.247724150032898</v>
      </c>
      <c r="ER27" s="459">
        <v>19.299818907655183</v>
      </c>
      <c r="ES27" s="459">
        <v>19.351913665277468</v>
      </c>
      <c r="ET27" s="459">
        <v>19.404008422899757</v>
      </c>
      <c r="EU27" s="459">
        <v>19.456103180522042</v>
      </c>
      <c r="EV27" s="459">
        <v>19.508197938144328</v>
      </c>
      <c r="EW27" s="459">
        <v>19.560292695766613</v>
      </c>
    </row>
    <row r="28" spans="1:153" x14ac:dyDescent="0.3">
      <c r="A28" s="102" t="s">
        <v>115</v>
      </c>
      <c r="B28" s="104" t="s">
        <v>57</v>
      </c>
      <c r="C28" s="458">
        <v>14.765547707830665</v>
      </c>
      <c r="D28" s="458">
        <v>14.829925860934416</v>
      </c>
      <c r="E28" s="458">
        <v>14.894304014038166</v>
      </c>
      <c r="F28" s="458">
        <v>14.958682167141918</v>
      </c>
      <c r="G28" s="458">
        <v>15.023060320245669</v>
      </c>
      <c r="H28" s="458">
        <v>15.087438473349419</v>
      </c>
      <c r="I28" s="458">
        <v>15.15181662645317</v>
      </c>
      <c r="J28" s="458">
        <v>15.216194779556922</v>
      </c>
      <c r="K28" s="458">
        <v>15.280572932660672</v>
      </c>
      <c r="L28" s="458">
        <v>15.344951085764425</v>
      </c>
      <c r="M28" s="458">
        <v>15.409329238868173</v>
      </c>
      <c r="N28" s="458">
        <v>15.473707391971924</v>
      </c>
      <c r="O28" s="458">
        <v>15.538085545075676</v>
      </c>
      <c r="P28" s="458">
        <v>15.602463698179426</v>
      </c>
      <c r="Q28" s="458">
        <v>15.666841851283177</v>
      </c>
      <c r="R28" s="458">
        <v>15.731220004386929</v>
      </c>
      <c r="S28" s="458">
        <v>15.795598157490678</v>
      </c>
      <c r="T28" s="458">
        <v>15.85997631059443</v>
      </c>
      <c r="U28" s="458">
        <v>15.92435446369818</v>
      </c>
      <c r="V28" s="458">
        <v>15.988732616801933</v>
      </c>
      <c r="W28" s="458">
        <v>16.053110769905683</v>
      </c>
      <c r="X28" s="458">
        <v>16.117488923009436</v>
      </c>
      <c r="Y28" s="458">
        <v>16.181867076113182</v>
      </c>
      <c r="Z28" s="458">
        <v>16.246245229216935</v>
      </c>
      <c r="AA28" s="458">
        <v>16.310623382320685</v>
      </c>
      <c r="AB28" s="458">
        <v>16.375001535424438</v>
      </c>
      <c r="AC28" s="458">
        <v>16.439379688528188</v>
      </c>
      <c r="AD28" s="458">
        <v>16.503757841631938</v>
      </c>
      <c r="AE28" s="458">
        <v>16.568135994735687</v>
      </c>
      <c r="AF28" s="458">
        <v>16.632514147839441</v>
      </c>
      <c r="AG28" s="458">
        <v>16.69689230094319</v>
      </c>
      <c r="AH28" s="458">
        <v>16.761270454046944</v>
      </c>
      <c r="AI28" s="458">
        <v>16.82564860715069</v>
      </c>
      <c r="AJ28" s="458">
        <v>16.890026760254443</v>
      </c>
      <c r="AK28" s="458">
        <v>16.954404913358193</v>
      </c>
      <c r="AL28" s="458">
        <v>17.018783066461946</v>
      </c>
      <c r="AM28" s="458">
        <v>17.083161219565696</v>
      </c>
      <c r="AN28" s="458">
        <v>17.147539372669446</v>
      </c>
      <c r="AO28" s="458">
        <v>17.211917525773195</v>
      </c>
      <c r="AP28" s="458">
        <v>17.276295678876949</v>
      </c>
      <c r="AQ28" s="458">
        <v>17.340673831980698</v>
      </c>
      <c r="AR28" s="458">
        <v>17.405051985084452</v>
      </c>
      <c r="AS28" s="458">
        <v>17.469430138188198</v>
      </c>
      <c r="AT28" s="458">
        <v>17.533808291291951</v>
      </c>
      <c r="AU28" s="458">
        <v>17.598186444395704</v>
      </c>
      <c r="AV28" s="458">
        <v>17.662564597499454</v>
      </c>
      <c r="AW28" s="458">
        <v>17.726942750603204</v>
      </c>
      <c r="AX28" s="458">
        <v>17.791320903706954</v>
      </c>
      <c r="AY28" s="458">
        <v>17.855699056810703</v>
      </c>
      <c r="AZ28" s="458">
        <v>17.920077209914457</v>
      </c>
      <c r="BA28" s="458">
        <v>17.984455363018206</v>
      </c>
      <c r="BB28" s="458">
        <v>18.04883351612196</v>
      </c>
      <c r="BC28" s="458">
        <v>18.113211669225706</v>
      </c>
      <c r="BD28" s="458">
        <v>18.177589822329455</v>
      </c>
      <c r="BE28" s="458">
        <v>18.241967975433209</v>
      </c>
      <c r="BF28" s="458">
        <v>18.306346128536962</v>
      </c>
      <c r="BG28" s="458">
        <v>18.370724281640715</v>
      </c>
      <c r="BH28" s="458">
        <v>18.435102434744461</v>
      </c>
      <c r="BI28" s="458">
        <v>18.499480587848211</v>
      </c>
      <c r="BJ28" s="458">
        <v>18.563858740951964</v>
      </c>
      <c r="BK28" s="458">
        <v>18.628236894055718</v>
      </c>
      <c r="BL28" s="458">
        <v>18.692615047159467</v>
      </c>
      <c r="BM28" s="458">
        <v>18.756993200263214</v>
      </c>
      <c r="BN28" s="458">
        <v>18.821371353366967</v>
      </c>
      <c r="BO28" s="458">
        <v>18.88574950647072</v>
      </c>
      <c r="BP28" s="458">
        <v>18.95012765957447</v>
      </c>
      <c r="BQ28" s="458">
        <v>19.01450581267822</v>
      </c>
      <c r="BR28" s="458">
        <v>19.078883965781969</v>
      </c>
      <c r="BS28" s="458">
        <v>19.143262118885723</v>
      </c>
      <c r="BT28" s="458">
        <v>19.207640271989472</v>
      </c>
      <c r="BU28" s="458">
        <v>19.272018425093222</v>
      </c>
      <c r="BV28" s="458">
        <v>19.336396578196975</v>
      </c>
      <c r="BW28" s="458">
        <v>19.400774731300729</v>
      </c>
      <c r="BX28" s="458">
        <v>19.465152884404475</v>
      </c>
      <c r="BY28" s="458">
        <v>19.529531037508225</v>
      </c>
      <c r="BZ28" s="458">
        <v>19.593909190611978</v>
      </c>
      <c r="CA28" s="458">
        <v>19.658287343715731</v>
      </c>
      <c r="CB28" s="458">
        <v>19.722665496819477</v>
      </c>
      <c r="CC28" s="458">
        <v>19.787043649923227</v>
      </c>
      <c r="CD28" s="458">
        <v>19.85142180302698</v>
      </c>
      <c r="CE28" s="458">
        <v>19.915799956130734</v>
      </c>
      <c r="CF28" s="458">
        <v>19.980178109234483</v>
      </c>
      <c r="CG28" s="458">
        <v>20.044556262338237</v>
      </c>
      <c r="CH28" s="458">
        <v>20.108934415441983</v>
      </c>
      <c r="CI28" s="458">
        <v>20.173312568545736</v>
      </c>
      <c r="CJ28" s="458">
        <v>20.237690721649486</v>
      </c>
      <c r="CK28" s="458">
        <v>20.302068874753235</v>
      </c>
      <c r="CL28" s="458">
        <v>20.366447027856985</v>
      </c>
      <c r="CM28" s="458">
        <v>20.430825180960738</v>
      </c>
      <c r="CN28" s="458">
        <v>20.495203334064488</v>
      </c>
      <c r="CO28" s="458">
        <v>20.559581487168238</v>
      </c>
      <c r="CP28" s="458">
        <v>20.623959640271991</v>
      </c>
      <c r="CQ28" s="458">
        <v>20.688337793375744</v>
      </c>
      <c r="CR28" s="458">
        <v>20.752715946479491</v>
      </c>
      <c r="CS28" s="458">
        <v>20.81709409958324</v>
      </c>
      <c r="CT28" s="458">
        <v>20.881472252686994</v>
      </c>
      <c r="CU28" s="458">
        <v>20.945850405790747</v>
      </c>
      <c r="CV28" s="458">
        <v>21.0102285588945</v>
      </c>
      <c r="CW28" s="458">
        <v>21.074606711998243</v>
      </c>
      <c r="CX28" s="458">
        <v>21.138984865101996</v>
      </c>
      <c r="CY28" s="458">
        <v>21.203363018205749</v>
      </c>
      <c r="CZ28" s="459">
        <v>21.267741171309499</v>
      </c>
      <c r="DA28" s="459">
        <v>21.332119324413252</v>
      </c>
      <c r="DB28" s="459">
        <v>21.396497477516998</v>
      </c>
      <c r="DC28" s="459">
        <v>21.460875630620752</v>
      </c>
      <c r="DD28" s="459">
        <v>21.525253783724501</v>
      </c>
      <c r="DE28" s="459">
        <v>21.589631936828251</v>
      </c>
      <c r="DF28" s="459">
        <v>21.654010089932004</v>
      </c>
      <c r="DG28" s="459">
        <v>21.718388243035754</v>
      </c>
      <c r="DH28" s="459">
        <v>21.782766396139507</v>
      </c>
      <c r="DI28" s="459">
        <v>21.847144549243254</v>
      </c>
      <c r="DJ28" s="459">
        <v>21.911522702347007</v>
      </c>
      <c r="DK28" s="459">
        <v>21.97590085545076</v>
      </c>
      <c r="DL28" s="459">
        <v>22.040279008554506</v>
      </c>
      <c r="DM28" s="459">
        <v>22.10465716165826</v>
      </c>
      <c r="DN28" s="459">
        <v>22.169035314762009</v>
      </c>
      <c r="DO28" s="459">
        <v>22.233413467865763</v>
      </c>
      <c r="DP28" s="459">
        <v>22.297791620969516</v>
      </c>
      <c r="DQ28" s="459">
        <v>22.362169774073259</v>
      </c>
      <c r="DR28" s="459">
        <v>22.426547927177012</v>
      </c>
      <c r="DS28" s="459">
        <v>22.490926080280765</v>
      </c>
      <c r="DT28" s="459">
        <v>22.555304233384518</v>
      </c>
      <c r="DU28" s="459">
        <v>22.619682386488268</v>
      </c>
      <c r="DV28" s="459">
        <v>22.684060539592014</v>
      </c>
      <c r="DW28" s="459">
        <v>22.748438692695768</v>
      </c>
      <c r="DX28" s="459">
        <v>22.812816845799517</v>
      </c>
      <c r="DY28" s="459">
        <v>22.877194998903271</v>
      </c>
      <c r="DZ28" s="459">
        <v>22.94157315200702</v>
      </c>
      <c r="EA28" s="459">
        <v>23.00595130511077</v>
      </c>
      <c r="EB28" s="459">
        <v>23.070329458214523</v>
      </c>
      <c r="EC28" s="459">
        <v>23.134707611318269</v>
      </c>
      <c r="ED28" s="459">
        <v>23.199085764422023</v>
      </c>
      <c r="EE28" s="459">
        <v>23.263463917525776</v>
      </c>
      <c r="EF28" s="459">
        <v>23.327842070629522</v>
      </c>
      <c r="EG28" s="459">
        <v>23.392220223733275</v>
      </c>
      <c r="EH28" s="459">
        <v>23.456598376837025</v>
      </c>
      <c r="EI28" s="459">
        <v>23.520976529940778</v>
      </c>
      <c r="EJ28" s="459">
        <v>23.585354683044532</v>
      </c>
      <c r="EK28" s="459">
        <v>23.649732836148278</v>
      </c>
      <c r="EL28" s="459">
        <v>23.714110989252028</v>
      </c>
      <c r="EM28" s="459">
        <v>23.778489142355781</v>
      </c>
      <c r="EN28" s="459">
        <v>23.842867295459534</v>
      </c>
      <c r="EO28" s="459">
        <v>23.907245448563284</v>
      </c>
      <c r="EP28" s="459">
        <v>23.97162360166703</v>
      </c>
      <c r="EQ28" s="459">
        <v>24.036001754770783</v>
      </c>
      <c r="ER28" s="459">
        <v>24.100379907874533</v>
      </c>
      <c r="ES28" s="459">
        <v>24.164758060978286</v>
      </c>
      <c r="ET28" s="459">
        <v>24.229136214082036</v>
      </c>
      <c r="EU28" s="459">
        <v>24.293514367185786</v>
      </c>
      <c r="EV28" s="459">
        <v>24.357892520289539</v>
      </c>
      <c r="EW28" s="459">
        <v>24.422270673393285</v>
      </c>
    </row>
  </sheetData>
  <sheetProtection algorithmName="SHA-512" hashValue="+M91P30obbEa/9uolTcbpbyLiU3NXA4fb/d4DKBuavMT3EyWsDCj2Srd/BSvHna2JWTpKq8u6yo3s9Dl0Cq+mA==" saltValue="col417J2sNETepJ4GAqHQQ==" spinCount="100000" sheet="1" objects="1" scenarios="1"/>
  <phoneticPr fontId="3" type="noConversion"/>
  <pageMargins left="0.7" right="0.7" top="0.78740157499999996" bottom="0.78740157499999996" header="0.3" footer="0.3"/>
  <pageSetup paperSize="9" orientation="portrait" r:id="rId1"/>
  <ignoredErrors>
    <ignoredError sqref="A6:A28"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Лист12"/>
  <dimension ref="A1:FE107"/>
  <sheetViews>
    <sheetView workbookViewId="0">
      <pane xSplit="3" ySplit="6" topLeftCell="D7" activePane="bottomRight" state="frozen"/>
      <selection pane="topRight" activeCell="D1" sqref="D1"/>
      <selection pane="bottomLeft" activeCell="A7" sqref="A7"/>
      <selection pane="bottomRight" activeCell="B1" sqref="B1"/>
    </sheetView>
  </sheetViews>
  <sheetFormatPr defaultColWidth="10" defaultRowHeight="12.5" x14ac:dyDescent="0.25"/>
  <cols>
    <col min="1" max="1" width="10" style="462"/>
    <col min="2" max="2" width="35.08203125" style="462" customWidth="1"/>
    <col min="3" max="3" width="6.25" style="462" customWidth="1"/>
    <col min="4" max="72" width="10" style="462"/>
    <col min="73" max="73" width="10" style="500"/>
    <col min="74" max="99" width="10" style="462"/>
    <col min="100" max="161" width="0" style="462" hidden="1" customWidth="1"/>
    <col min="162" max="16384" width="10" style="462"/>
  </cols>
  <sheetData>
    <row r="1" spans="1:161" ht="13" x14ac:dyDescent="0.3">
      <c r="B1" s="497" t="s">
        <v>427</v>
      </c>
      <c r="C1" s="498"/>
      <c r="I1" s="499" t="s">
        <v>428</v>
      </c>
      <c r="V1" s="499" t="s">
        <v>428</v>
      </c>
      <c r="AI1" s="499" t="s">
        <v>428</v>
      </c>
      <c r="AV1" s="499" t="s">
        <v>428</v>
      </c>
      <c r="BI1" s="499" t="s">
        <v>428</v>
      </c>
      <c r="BU1" s="462"/>
      <c r="BV1" s="499" t="s">
        <v>428</v>
      </c>
      <c r="CI1" s="499" t="s">
        <v>428</v>
      </c>
      <c r="CV1" s="499" t="s">
        <v>428</v>
      </c>
      <c r="DI1" s="499" t="s">
        <v>428</v>
      </c>
      <c r="DV1" s="499" t="s">
        <v>428</v>
      </c>
      <c r="EI1" s="499" t="s">
        <v>428</v>
      </c>
      <c r="EV1" s="499" t="s">
        <v>428</v>
      </c>
    </row>
    <row r="2" spans="1:161" ht="13" x14ac:dyDescent="0.3">
      <c r="B2" s="500"/>
      <c r="C2" s="498"/>
      <c r="D2" s="499">
        <v>304</v>
      </c>
      <c r="E2" s="499">
        <v>305</v>
      </c>
      <c r="F2" s="499">
        <v>306</v>
      </c>
      <c r="G2" s="499">
        <v>307</v>
      </c>
      <c r="H2" s="499">
        <v>308</v>
      </c>
      <c r="I2" s="499">
        <v>309</v>
      </c>
      <c r="J2" s="499">
        <v>310</v>
      </c>
      <c r="K2" s="499">
        <v>311</v>
      </c>
      <c r="L2" s="499">
        <v>312</v>
      </c>
      <c r="M2" s="499">
        <v>313</v>
      </c>
      <c r="N2" s="499">
        <v>314</v>
      </c>
      <c r="O2" s="499">
        <v>315</v>
      </c>
      <c r="P2" s="499">
        <v>316</v>
      </c>
      <c r="Q2" s="499">
        <v>317</v>
      </c>
      <c r="R2" s="499">
        <v>318</v>
      </c>
      <c r="S2" s="499">
        <v>319</v>
      </c>
      <c r="T2" s="499">
        <v>320</v>
      </c>
      <c r="U2" s="499">
        <v>321</v>
      </c>
      <c r="V2" s="499">
        <v>322</v>
      </c>
      <c r="W2" s="499">
        <v>323</v>
      </c>
      <c r="X2" s="499">
        <v>324</v>
      </c>
      <c r="Y2" s="499">
        <v>325</v>
      </c>
      <c r="Z2" s="499">
        <v>326</v>
      </c>
      <c r="AA2" s="499">
        <v>327</v>
      </c>
      <c r="AB2" s="499">
        <v>328</v>
      </c>
      <c r="AC2" s="499">
        <v>329</v>
      </c>
      <c r="AD2" s="499">
        <v>330</v>
      </c>
      <c r="AE2" s="499">
        <v>331</v>
      </c>
      <c r="AF2" s="499">
        <v>332</v>
      </c>
      <c r="AG2" s="499">
        <v>333</v>
      </c>
      <c r="AH2" s="499">
        <v>334</v>
      </c>
      <c r="AI2" s="499">
        <v>335</v>
      </c>
      <c r="AJ2" s="499">
        <v>336</v>
      </c>
      <c r="AK2" s="499">
        <v>337</v>
      </c>
      <c r="AL2" s="499">
        <v>338</v>
      </c>
      <c r="AM2" s="499">
        <v>339</v>
      </c>
      <c r="AN2" s="499">
        <v>340</v>
      </c>
      <c r="AO2" s="499">
        <v>341</v>
      </c>
      <c r="AP2" s="499">
        <v>342</v>
      </c>
      <c r="AQ2" s="499">
        <v>343</v>
      </c>
      <c r="AR2" s="499">
        <v>344</v>
      </c>
      <c r="AS2" s="499">
        <v>345</v>
      </c>
      <c r="AT2" s="499">
        <v>346</v>
      </c>
      <c r="AU2" s="499">
        <v>347</v>
      </c>
      <c r="AV2" s="499">
        <v>348</v>
      </c>
      <c r="AW2" s="499">
        <v>349</v>
      </c>
      <c r="AX2" s="499">
        <v>350</v>
      </c>
      <c r="AY2" s="499">
        <v>351</v>
      </c>
      <c r="AZ2" s="499">
        <v>352</v>
      </c>
      <c r="BA2" s="499">
        <v>353</v>
      </c>
      <c r="BB2" s="499">
        <v>354</v>
      </c>
      <c r="BC2" s="499">
        <v>355</v>
      </c>
      <c r="BD2" s="499">
        <v>356</v>
      </c>
      <c r="BE2" s="499">
        <v>357</v>
      </c>
      <c r="BF2" s="499">
        <v>358</v>
      </c>
      <c r="BG2" s="499">
        <v>359</v>
      </c>
      <c r="BH2" s="499">
        <v>360</v>
      </c>
      <c r="BI2" s="499">
        <v>361</v>
      </c>
      <c r="BJ2" s="499">
        <v>362</v>
      </c>
      <c r="BK2" s="499">
        <v>363</v>
      </c>
      <c r="BL2" s="499">
        <v>364</v>
      </c>
      <c r="BM2" s="499">
        <v>365</v>
      </c>
      <c r="BN2" s="499">
        <v>366</v>
      </c>
      <c r="BO2" s="499">
        <v>367</v>
      </c>
      <c r="BP2" s="499">
        <v>368</v>
      </c>
      <c r="BQ2" s="499">
        <v>369</v>
      </c>
      <c r="BR2" s="499">
        <v>370</v>
      </c>
      <c r="BS2" s="499">
        <v>371</v>
      </c>
      <c r="BT2" s="499">
        <v>372</v>
      </c>
      <c r="BU2" s="499">
        <v>373</v>
      </c>
      <c r="BV2" s="499">
        <v>374</v>
      </c>
      <c r="BW2" s="499">
        <v>375</v>
      </c>
      <c r="BX2" s="499">
        <v>376</v>
      </c>
      <c r="BY2" s="499">
        <v>377</v>
      </c>
      <c r="BZ2" s="499">
        <v>378</v>
      </c>
      <c r="CA2" s="499">
        <v>379</v>
      </c>
      <c r="CB2" s="499">
        <v>380</v>
      </c>
      <c r="CC2" s="499">
        <v>381</v>
      </c>
      <c r="CD2" s="499">
        <v>382</v>
      </c>
      <c r="CE2" s="499">
        <v>383</v>
      </c>
      <c r="CF2" s="499">
        <v>384</v>
      </c>
      <c r="CG2" s="499">
        <v>385</v>
      </c>
      <c r="CH2" s="499">
        <v>386</v>
      </c>
      <c r="CI2" s="499">
        <v>387</v>
      </c>
      <c r="CJ2" s="499">
        <v>388</v>
      </c>
      <c r="CK2" s="499">
        <v>389</v>
      </c>
      <c r="CL2" s="499">
        <v>390</v>
      </c>
      <c r="CM2" s="499">
        <v>391</v>
      </c>
      <c r="CN2" s="499">
        <v>392</v>
      </c>
      <c r="CO2" s="499">
        <v>393</v>
      </c>
      <c r="CP2" s="499">
        <v>394</v>
      </c>
      <c r="CQ2" s="499">
        <v>395</v>
      </c>
      <c r="CR2" s="499">
        <v>396</v>
      </c>
      <c r="CS2" s="499">
        <v>397</v>
      </c>
      <c r="CT2" s="499">
        <v>398</v>
      </c>
      <c r="CU2" s="499">
        <v>399</v>
      </c>
      <c r="CV2" s="499">
        <v>400</v>
      </c>
      <c r="CW2" s="499">
        <v>401</v>
      </c>
      <c r="CX2" s="499">
        <v>402</v>
      </c>
      <c r="CY2" s="499">
        <v>403</v>
      </c>
      <c r="CZ2" s="499">
        <v>404</v>
      </c>
      <c r="DA2" s="499">
        <v>405</v>
      </c>
      <c r="DB2" s="499">
        <v>406</v>
      </c>
      <c r="DC2" s="499">
        <v>407</v>
      </c>
      <c r="DD2" s="499">
        <v>408</v>
      </c>
      <c r="DE2" s="499">
        <v>409</v>
      </c>
      <c r="DF2" s="499">
        <v>410</v>
      </c>
      <c r="DG2" s="499">
        <v>411</v>
      </c>
      <c r="DH2" s="499">
        <v>412</v>
      </c>
      <c r="DI2" s="499">
        <v>413</v>
      </c>
      <c r="DJ2" s="499">
        <v>414</v>
      </c>
      <c r="DK2" s="499">
        <v>415</v>
      </c>
      <c r="DL2" s="499">
        <v>416</v>
      </c>
      <c r="DM2" s="499">
        <v>417</v>
      </c>
      <c r="DN2" s="499">
        <v>418</v>
      </c>
      <c r="DO2" s="499">
        <v>419</v>
      </c>
      <c r="DP2" s="499">
        <v>420</v>
      </c>
      <c r="DQ2" s="499">
        <v>421</v>
      </c>
      <c r="DR2" s="499">
        <v>422</v>
      </c>
      <c r="DS2" s="499">
        <v>423</v>
      </c>
      <c r="DT2" s="499">
        <v>424</v>
      </c>
      <c r="DU2" s="499">
        <v>425</v>
      </c>
      <c r="DV2" s="499">
        <v>426</v>
      </c>
      <c r="DW2" s="499">
        <v>427</v>
      </c>
      <c r="DX2" s="499">
        <v>428</v>
      </c>
      <c r="DY2" s="499">
        <v>429</v>
      </c>
      <c r="DZ2" s="499">
        <v>430</v>
      </c>
      <c r="EA2" s="499">
        <v>431</v>
      </c>
      <c r="EB2" s="499">
        <v>432</v>
      </c>
      <c r="EC2" s="499">
        <v>433</v>
      </c>
      <c r="ED2" s="499">
        <v>434</v>
      </c>
      <c r="EE2" s="499">
        <v>435</v>
      </c>
      <c r="EF2" s="499">
        <v>436</v>
      </c>
      <c r="EG2" s="499">
        <v>437</v>
      </c>
      <c r="EH2" s="499">
        <v>438</v>
      </c>
      <c r="EI2" s="499">
        <v>439</v>
      </c>
      <c r="EJ2" s="499">
        <v>440</v>
      </c>
      <c r="EK2" s="499">
        <v>441</v>
      </c>
      <c r="EL2" s="499">
        <v>442</v>
      </c>
      <c r="EM2" s="499">
        <v>443</v>
      </c>
      <c r="EN2" s="499">
        <v>444</v>
      </c>
      <c r="EO2" s="499">
        <v>445</v>
      </c>
      <c r="EP2" s="499">
        <v>446</v>
      </c>
      <c r="EQ2" s="499">
        <v>447</v>
      </c>
      <c r="ER2" s="499">
        <v>448</v>
      </c>
      <c r="ES2" s="499">
        <v>449</v>
      </c>
      <c r="ET2" s="499">
        <v>450</v>
      </c>
      <c r="EU2" s="499">
        <v>451</v>
      </c>
      <c r="EV2" s="499">
        <v>452</v>
      </c>
      <c r="EW2" s="499">
        <v>453</v>
      </c>
      <c r="EX2" s="499">
        <v>454</v>
      </c>
      <c r="EY2" s="499">
        <v>455</v>
      </c>
      <c r="EZ2" s="499">
        <v>456</v>
      </c>
      <c r="FA2" s="499">
        <v>457</v>
      </c>
      <c r="FB2" s="499">
        <v>458</v>
      </c>
      <c r="FC2" s="499">
        <v>459</v>
      </c>
      <c r="FD2" s="499">
        <v>460</v>
      </c>
      <c r="FE2" s="499">
        <v>461</v>
      </c>
    </row>
    <row r="3" spans="1:161" ht="13" x14ac:dyDescent="0.3">
      <c r="B3" s="500"/>
      <c r="C3" s="498"/>
    </row>
    <row r="4" spans="1:161" ht="13" x14ac:dyDescent="0.3">
      <c r="B4" s="501" t="s">
        <v>0</v>
      </c>
      <c r="L4" s="499"/>
      <c r="Z4" s="499"/>
      <c r="AN4" s="499"/>
      <c r="BB4" s="499"/>
      <c r="BP4" s="499"/>
      <c r="BU4" s="462"/>
      <c r="CD4" s="499"/>
      <c r="CR4" s="499"/>
      <c r="DF4" s="499" t="s">
        <v>429</v>
      </c>
      <c r="DT4" s="499" t="s">
        <v>429</v>
      </c>
      <c r="EH4" s="499" t="s">
        <v>429</v>
      </c>
      <c r="EV4" s="499" t="s">
        <v>429</v>
      </c>
    </row>
    <row r="5" spans="1:161" ht="13" x14ac:dyDescent="0.3">
      <c r="A5" s="502" t="s">
        <v>1</v>
      </c>
      <c r="B5" s="501" t="s">
        <v>2</v>
      </c>
      <c r="D5" s="456"/>
      <c r="E5" s="456"/>
      <c r="F5" s="456"/>
      <c r="G5" s="456"/>
      <c r="H5" s="456"/>
      <c r="I5" s="456"/>
      <c r="J5" s="456"/>
      <c r="K5" s="456"/>
      <c r="L5" s="456"/>
      <c r="M5" s="456"/>
      <c r="N5" s="456"/>
      <c r="O5" s="456"/>
      <c r="P5" s="456"/>
      <c r="Q5" s="456"/>
      <c r="R5" s="456"/>
      <c r="S5" s="456"/>
      <c r="T5" s="456"/>
      <c r="U5" s="456"/>
      <c r="V5" s="456"/>
      <c r="W5" s="456"/>
      <c r="X5" s="456"/>
      <c r="Y5" s="456"/>
      <c r="Z5" s="456"/>
      <c r="AA5" s="456"/>
      <c r="AB5" s="456"/>
      <c r="AC5" s="456"/>
      <c r="AD5" s="456"/>
      <c r="AE5" s="456"/>
      <c r="AF5" s="456"/>
      <c r="AG5" s="456"/>
      <c r="AH5" s="456"/>
      <c r="AI5" s="456"/>
      <c r="AJ5" s="456"/>
      <c r="AK5" s="456"/>
      <c r="AL5" s="456"/>
      <c r="AM5" s="456"/>
      <c r="AN5" s="456"/>
      <c r="AO5" s="456"/>
      <c r="AP5" s="456"/>
      <c r="AQ5" s="456"/>
      <c r="AR5" s="456"/>
      <c r="AS5" s="456"/>
      <c r="AT5" s="456"/>
      <c r="AU5" s="456"/>
      <c r="AV5" s="456"/>
      <c r="AW5" s="456"/>
      <c r="AX5" s="456"/>
      <c r="AY5" s="456"/>
      <c r="AZ5" s="456"/>
      <c r="BA5" s="456"/>
      <c r="BB5" s="456"/>
      <c r="BC5" s="456"/>
      <c r="BD5" s="456"/>
      <c r="BE5" s="456"/>
      <c r="BF5" s="456"/>
      <c r="BG5" s="456"/>
      <c r="BH5" s="456"/>
      <c r="BI5" s="456"/>
      <c r="BJ5" s="456"/>
      <c r="BK5" s="456"/>
      <c r="BL5" s="456"/>
      <c r="BM5" s="456"/>
      <c r="BN5" s="456"/>
      <c r="BO5" s="456"/>
      <c r="BP5" s="456"/>
      <c r="BQ5" s="456"/>
      <c r="BR5" s="456"/>
      <c r="BS5" s="456"/>
      <c r="BT5" s="456"/>
      <c r="BU5" s="456"/>
      <c r="BV5" s="456"/>
      <c r="BW5" s="456"/>
      <c r="BX5" s="456"/>
      <c r="BY5" s="456"/>
      <c r="BZ5" s="456"/>
      <c r="CA5" s="456"/>
      <c r="CB5" s="456"/>
      <c r="CC5" s="456"/>
      <c r="CD5" s="456"/>
      <c r="CE5" s="456"/>
      <c r="CF5" s="456"/>
      <c r="CG5" s="456"/>
      <c r="CH5" s="456"/>
      <c r="CI5" s="456"/>
      <c r="CJ5" s="456"/>
      <c r="CK5" s="456"/>
      <c r="CL5" s="456"/>
      <c r="CM5" s="456"/>
      <c r="CN5" s="456"/>
      <c r="CO5" s="456"/>
      <c r="CP5" s="456"/>
      <c r="CQ5" s="456"/>
      <c r="CR5" s="456"/>
      <c r="CS5" s="456"/>
      <c r="CT5" s="456"/>
      <c r="CU5" s="456"/>
      <c r="CV5" s="503">
        <v>1180</v>
      </c>
      <c r="CW5" s="503">
        <v>1185</v>
      </c>
      <c r="CX5" s="503">
        <v>1190</v>
      </c>
      <c r="CY5" s="503">
        <v>1195</v>
      </c>
      <c r="CZ5" s="503">
        <v>1200</v>
      </c>
      <c r="DA5" s="503">
        <v>1205</v>
      </c>
      <c r="DB5" s="503">
        <v>1210</v>
      </c>
      <c r="DC5" s="503">
        <v>1215</v>
      </c>
      <c r="DD5" s="503">
        <v>1220</v>
      </c>
      <c r="DE5" s="503">
        <v>1225</v>
      </c>
      <c r="DF5" s="503">
        <v>1230</v>
      </c>
      <c r="DG5" s="503">
        <v>1235</v>
      </c>
      <c r="DH5" s="503">
        <v>1240</v>
      </c>
      <c r="DI5" s="503">
        <v>1245</v>
      </c>
      <c r="DJ5" s="503">
        <v>1250</v>
      </c>
      <c r="DK5" s="503">
        <v>1255</v>
      </c>
      <c r="DL5" s="503">
        <v>1260</v>
      </c>
      <c r="DM5" s="503">
        <v>1265</v>
      </c>
      <c r="DN5" s="503">
        <v>1270</v>
      </c>
      <c r="DO5" s="503">
        <v>1275</v>
      </c>
      <c r="DP5" s="503">
        <v>1280</v>
      </c>
      <c r="DQ5" s="503">
        <v>1285</v>
      </c>
      <c r="DR5" s="503">
        <v>1290</v>
      </c>
      <c r="DS5" s="503">
        <v>1295</v>
      </c>
      <c r="DT5" s="503">
        <v>1300</v>
      </c>
      <c r="DU5" s="503">
        <v>1305</v>
      </c>
      <c r="DV5" s="503">
        <v>1310</v>
      </c>
      <c r="DW5" s="503">
        <v>1315</v>
      </c>
      <c r="DX5" s="503">
        <v>1320</v>
      </c>
      <c r="DY5" s="503">
        <v>1325</v>
      </c>
      <c r="DZ5" s="503">
        <v>1330</v>
      </c>
      <c r="EA5" s="503">
        <v>1335</v>
      </c>
      <c r="EB5" s="503">
        <v>1340</v>
      </c>
      <c r="EC5" s="503">
        <v>1345</v>
      </c>
      <c r="ED5" s="503">
        <v>1350</v>
      </c>
      <c r="EE5" s="503">
        <v>1355</v>
      </c>
      <c r="EF5" s="503">
        <v>1360</v>
      </c>
      <c r="EG5" s="503">
        <v>1365</v>
      </c>
      <c r="EH5" s="503">
        <v>1370</v>
      </c>
      <c r="EI5" s="503">
        <v>1375</v>
      </c>
      <c r="EJ5" s="503">
        <v>1380</v>
      </c>
      <c r="EK5" s="503">
        <v>1385</v>
      </c>
      <c r="EL5" s="503">
        <v>1390</v>
      </c>
      <c r="EM5" s="503">
        <v>1395</v>
      </c>
      <c r="EN5" s="503">
        <v>1400</v>
      </c>
      <c r="EO5" s="503">
        <v>1405</v>
      </c>
      <c r="EP5" s="503">
        <v>1410</v>
      </c>
      <c r="EQ5" s="503">
        <v>1415</v>
      </c>
      <c r="ER5" s="503">
        <v>1420</v>
      </c>
      <c r="ES5" s="503">
        <v>1425</v>
      </c>
      <c r="ET5" s="503">
        <v>1430</v>
      </c>
      <c r="EU5" s="503">
        <v>1435</v>
      </c>
      <c r="EV5" s="503">
        <v>1440</v>
      </c>
      <c r="EW5" s="503">
        <v>1445</v>
      </c>
      <c r="EX5" s="503">
        <v>1450</v>
      </c>
      <c r="EY5" s="503">
        <v>1455</v>
      </c>
      <c r="EZ5" s="503">
        <v>1460</v>
      </c>
      <c r="FA5" s="503">
        <v>1465</v>
      </c>
      <c r="FB5" s="503">
        <v>1470</v>
      </c>
      <c r="FC5" s="503">
        <v>1475</v>
      </c>
      <c r="FD5" s="503">
        <v>1480</v>
      </c>
      <c r="FE5" s="503">
        <v>1485</v>
      </c>
    </row>
    <row r="6" spans="1:161" ht="13" x14ac:dyDescent="0.3">
      <c r="B6" s="501" t="s">
        <v>3</v>
      </c>
      <c r="D6" s="456"/>
      <c r="E6" s="456"/>
      <c r="F6" s="456"/>
      <c r="G6" s="456"/>
      <c r="H6" s="456"/>
      <c r="I6" s="456"/>
      <c r="J6" s="456"/>
      <c r="K6" s="456"/>
      <c r="L6" s="456"/>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456"/>
      <c r="BU6" s="456"/>
      <c r="BV6" s="456"/>
      <c r="BW6" s="456"/>
      <c r="BX6" s="456"/>
      <c r="BY6" s="456"/>
      <c r="BZ6" s="456"/>
      <c r="CA6" s="456"/>
      <c r="CB6" s="456"/>
      <c r="CC6" s="456"/>
      <c r="CD6" s="456"/>
      <c r="CE6" s="456"/>
      <c r="CF6" s="456"/>
      <c r="CG6" s="456"/>
      <c r="CH6" s="456"/>
      <c r="CI6" s="456"/>
      <c r="CJ6" s="456"/>
      <c r="CK6" s="456"/>
      <c r="CL6" s="456"/>
      <c r="CM6" s="456"/>
      <c r="CN6" s="456"/>
      <c r="CO6" s="456"/>
      <c r="CP6" s="456"/>
      <c r="CQ6" s="456"/>
      <c r="CR6" s="456"/>
      <c r="CS6" s="456"/>
      <c r="CT6" s="456"/>
      <c r="CU6" s="456"/>
      <c r="CV6" s="456" t="s">
        <v>4</v>
      </c>
      <c r="CW6" s="456" t="s">
        <v>4</v>
      </c>
      <c r="CX6" s="456" t="s">
        <v>4</v>
      </c>
      <c r="CY6" s="456" t="s">
        <v>4</v>
      </c>
      <c r="CZ6" s="456" t="s">
        <v>4</v>
      </c>
      <c r="DA6" s="456" t="s">
        <v>4</v>
      </c>
      <c r="DB6" s="456" t="s">
        <v>4</v>
      </c>
      <c r="DC6" s="456" t="s">
        <v>4</v>
      </c>
      <c r="DD6" s="456" t="s">
        <v>4</v>
      </c>
      <c r="DE6" s="456" t="s">
        <v>4</v>
      </c>
      <c r="DF6" s="456" t="s">
        <v>4</v>
      </c>
      <c r="DG6" s="456" t="s">
        <v>4</v>
      </c>
      <c r="DH6" s="456" t="s">
        <v>4</v>
      </c>
      <c r="DI6" s="456" t="s">
        <v>4</v>
      </c>
      <c r="DJ6" s="456" t="s">
        <v>4</v>
      </c>
      <c r="DK6" s="456" t="s">
        <v>4</v>
      </c>
      <c r="DL6" s="456" t="s">
        <v>4</v>
      </c>
      <c r="DM6" s="456" t="s">
        <v>4</v>
      </c>
      <c r="DN6" s="456" t="s">
        <v>4</v>
      </c>
      <c r="DO6" s="456" t="s">
        <v>4</v>
      </c>
      <c r="DP6" s="456" t="s">
        <v>4</v>
      </c>
      <c r="DQ6" s="456" t="s">
        <v>4</v>
      </c>
      <c r="DR6" s="456" t="s">
        <v>4</v>
      </c>
      <c r="DS6" s="456" t="s">
        <v>4</v>
      </c>
      <c r="DT6" s="456" t="s">
        <v>4</v>
      </c>
      <c r="DU6" s="456" t="s">
        <v>4</v>
      </c>
      <c r="DV6" s="456" t="s">
        <v>4</v>
      </c>
      <c r="DW6" s="456" t="s">
        <v>4</v>
      </c>
      <c r="DX6" s="456" t="s">
        <v>4</v>
      </c>
      <c r="DY6" s="456" t="s">
        <v>4</v>
      </c>
      <c r="DZ6" s="456" t="s">
        <v>4</v>
      </c>
      <c r="EA6" s="456" t="s">
        <v>4</v>
      </c>
      <c r="EB6" s="456" t="s">
        <v>4</v>
      </c>
      <c r="EC6" s="456" t="s">
        <v>4</v>
      </c>
      <c r="ED6" s="456" t="s">
        <v>4</v>
      </c>
      <c r="EE6" s="456" t="s">
        <v>4</v>
      </c>
      <c r="EF6" s="456" t="s">
        <v>4</v>
      </c>
      <c r="EG6" s="456" t="s">
        <v>4</v>
      </c>
      <c r="EH6" s="456" t="s">
        <v>4</v>
      </c>
      <c r="EI6" s="456" t="s">
        <v>4</v>
      </c>
      <c r="EJ6" s="456" t="s">
        <v>4</v>
      </c>
      <c r="EK6" s="456" t="s">
        <v>4</v>
      </c>
      <c r="EL6" s="456" t="s">
        <v>4</v>
      </c>
      <c r="EM6" s="456" t="s">
        <v>4</v>
      </c>
      <c r="EN6" s="456" t="s">
        <v>4</v>
      </c>
      <c r="EO6" s="456" t="s">
        <v>4</v>
      </c>
      <c r="EP6" s="456" t="s">
        <v>4</v>
      </c>
      <c r="EQ6" s="456" t="s">
        <v>4</v>
      </c>
      <c r="ER6" s="456" t="s">
        <v>4</v>
      </c>
      <c r="ES6" s="456" t="s">
        <v>4</v>
      </c>
      <c r="ET6" s="456" t="s">
        <v>4</v>
      </c>
      <c r="EU6" s="456" t="s">
        <v>4</v>
      </c>
      <c r="EV6" s="456" t="s">
        <v>4</v>
      </c>
      <c r="EW6" s="456" t="s">
        <v>4</v>
      </c>
      <c r="EX6" s="456" t="s">
        <v>4</v>
      </c>
      <c r="EY6" s="456" t="s">
        <v>4</v>
      </c>
      <c r="EZ6" s="456" t="s">
        <v>4</v>
      </c>
      <c r="FA6" s="456" t="s">
        <v>4</v>
      </c>
      <c r="FB6" s="456" t="s">
        <v>4</v>
      </c>
      <c r="FC6" s="456" t="s">
        <v>4</v>
      </c>
      <c r="FD6" s="456" t="s">
        <v>4</v>
      </c>
      <c r="FE6" s="456" t="s">
        <v>4</v>
      </c>
    </row>
    <row r="7" spans="1:161" ht="13" x14ac:dyDescent="0.3">
      <c r="B7" s="504" t="s">
        <v>201</v>
      </c>
      <c r="C7" s="505"/>
    </row>
    <row r="8" spans="1:161" x14ac:dyDescent="0.25">
      <c r="A8" s="506">
        <v>7501037</v>
      </c>
      <c r="B8" s="505" t="s">
        <v>211</v>
      </c>
      <c r="C8" s="505" t="s">
        <v>155</v>
      </c>
      <c r="D8" s="461">
        <v>2.10943695479778</v>
      </c>
      <c r="E8" s="461">
        <v>2.1205392545598736</v>
      </c>
      <c r="F8" s="461">
        <v>2.1316415543219671</v>
      </c>
      <c r="G8" s="461">
        <v>2.1427438540840607</v>
      </c>
      <c r="H8" s="461">
        <v>2.1538461538461546</v>
      </c>
      <c r="I8" s="461">
        <v>2.1649484536082477</v>
      </c>
      <c r="J8" s="461">
        <v>2.1760507533703413</v>
      </c>
      <c r="K8" s="461">
        <v>2.1871530531324352</v>
      </c>
      <c r="L8" s="461">
        <v>2.1982553528945288</v>
      </c>
      <c r="M8" s="461">
        <v>2.2093576526566223</v>
      </c>
      <c r="N8" s="461">
        <v>2.2204599524187159</v>
      </c>
      <c r="O8" s="461">
        <v>2.2315622521808094</v>
      </c>
      <c r="P8" s="461">
        <v>2.2426645519429029</v>
      </c>
      <c r="Q8" s="461">
        <v>2.2537668517049965</v>
      </c>
      <c r="R8" s="461">
        <v>2.26486915146709</v>
      </c>
      <c r="S8" s="461">
        <v>2.275971451229184</v>
      </c>
      <c r="T8" s="461">
        <v>2.2870737509912771</v>
      </c>
      <c r="U8" s="461">
        <v>2.2981760507533706</v>
      </c>
      <c r="V8" s="461">
        <v>2.3092783505154646</v>
      </c>
      <c r="W8" s="461">
        <v>2.3203806502775581</v>
      </c>
      <c r="X8" s="461">
        <v>2.3314829500396517</v>
      </c>
      <c r="Y8" s="461">
        <v>2.3425852498017452</v>
      </c>
      <c r="Z8" s="461">
        <v>2.3536875495638387</v>
      </c>
      <c r="AA8" s="461">
        <v>2.3647898493259327</v>
      </c>
      <c r="AB8" s="461">
        <v>2.3758921490880254</v>
      </c>
      <c r="AC8" s="461">
        <v>2.3869944488501194</v>
      </c>
      <c r="AD8" s="461">
        <v>2.3980967486122129</v>
      </c>
      <c r="AE8" s="461">
        <v>2.4091990483743064</v>
      </c>
      <c r="AF8" s="461">
        <v>2.4203013481364004</v>
      </c>
      <c r="AG8" s="461">
        <v>2.4314036478984935</v>
      </c>
      <c r="AH8" s="461">
        <v>2.4425059476605875</v>
      </c>
      <c r="AI8" s="461">
        <v>2.453608247422681</v>
      </c>
      <c r="AJ8" s="461">
        <v>2.4647105471847741</v>
      </c>
      <c r="AK8" s="461">
        <v>2.4758128469468681</v>
      </c>
      <c r="AL8" s="461">
        <v>2.4869151467089616</v>
      </c>
      <c r="AM8" s="461">
        <v>2.4980174464710552</v>
      </c>
      <c r="AN8" s="461">
        <v>2.5091197462331492</v>
      </c>
      <c r="AO8" s="461">
        <v>2.5202220459952422</v>
      </c>
      <c r="AP8" s="461">
        <v>2.5313243457573362</v>
      </c>
      <c r="AQ8" s="461">
        <v>2.5424266455194298</v>
      </c>
      <c r="AR8" s="461">
        <v>2.5535289452815233</v>
      </c>
      <c r="AS8" s="461">
        <v>2.5646312450436168</v>
      </c>
      <c r="AT8" s="461">
        <v>2.5757335448057099</v>
      </c>
      <c r="AU8" s="461">
        <v>2.5868358445678039</v>
      </c>
      <c r="AV8" s="461">
        <v>2.5979381443298974</v>
      </c>
      <c r="AW8" s="461">
        <v>2.609040444091991</v>
      </c>
      <c r="AX8" s="461">
        <v>2.620142743854085</v>
      </c>
      <c r="AY8" s="461">
        <v>2.6312450436161781</v>
      </c>
      <c r="AZ8" s="461">
        <v>2.642347343378272</v>
      </c>
      <c r="BA8" s="461">
        <v>2.6534496431403651</v>
      </c>
      <c r="BB8" s="461">
        <v>2.6645519429024587</v>
      </c>
      <c r="BC8" s="461">
        <v>2.6756542426645527</v>
      </c>
      <c r="BD8" s="461">
        <v>2.6867565424266462</v>
      </c>
      <c r="BE8" s="461">
        <v>2.6978588421887397</v>
      </c>
      <c r="BF8" s="461">
        <v>2.7089611419508333</v>
      </c>
      <c r="BG8" s="461">
        <v>2.7200634417129268</v>
      </c>
      <c r="BH8" s="461">
        <v>2.7311657414750208</v>
      </c>
      <c r="BI8" s="461">
        <v>2.7422680412371139</v>
      </c>
      <c r="BJ8" s="461">
        <v>2.7533703409992074</v>
      </c>
      <c r="BK8" s="461">
        <v>2.7644726407613009</v>
      </c>
      <c r="BL8" s="461">
        <v>2.7755749405233945</v>
      </c>
      <c r="BM8" s="461">
        <v>2.7866772402854885</v>
      </c>
      <c r="BN8" s="461">
        <v>2.797779540047582</v>
      </c>
      <c r="BO8" s="461">
        <v>2.8088818398096755</v>
      </c>
      <c r="BP8" s="461">
        <v>2.8199841395717686</v>
      </c>
      <c r="BQ8" s="461">
        <v>2.8310864393338626</v>
      </c>
      <c r="BR8" s="461">
        <v>2.8421887390959562</v>
      </c>
      <c r="BS8" s="461">
        <v>2.8532910388580497</v>
      </c>
      <c r="BT8" s="461">
        <v>2.8643933386201432</v>
      </c>
      <c r="BU8" s="507">
        <v>2.8754956383822368</v>
      </c>
      <c r="BV8" s="461">
        <v>2.8865979381443307</v>
      </c>
      <c r="BW8" s="461">
        <v>2.8977002379064243</v>
      </c>
      <c r="BX8" s="461">
        <v>2.9088025376685174</v>
      </c>
      <c r="BY8" s="461">
        <v>2.9199048374306114</v>
      </c>
      <c r="BZ8" s="461">
        <v>2.9310071371927044</v>
      </c>
      <c r="CA8" s="461">
        <v>2.9421094369547984</v>
      </c>
      <c r="CB8" s="461">
        <v>2.953211736716892</v>
      </c>
      <c r="CC8" s="461">
        <v>2.9643140364789855</v>
      </c>
      <c r="CD8" s="461">
        <v>2.9754163362410795</v>
      </c>
      <c r="CE8" s="461">
        <v>2.9865186360031726</v>
      </c>
      <c r="CF8" s="461">
        <v>2.9976209357652661</v>
      </c>
      <c r="CG8" s="461">
        <v>3.0087232355273597</v>
      </c>
      <c r="CH8" s="461">
        <v>3.0198255352894532</v>
      </c>
      <c r="CI8" s="461">
        <v>3.0309278350515472</v>
      </c>
      <c r="CJ8" s="461">
        <v>3.0420301348136403</v>
      </c>
      <c r="CK8" s="461">
        <v>3.0531324345757342</v>
      </c>
      <c r="CL8" s="461">
        <v>3.0642347343378278</v>
      </c>
      <c r="CM8" s="461">
        <v>3.0753370340999213</v>
      </c>
      <c r="CN8" s="461">
        <v>3.0864393338620153</v>
      </c>
      <c r="CO8" s="461">
        <v>3.0975416336241084</v>
      </c>
      <c r="CP8" s="461">
        <v>3.1086439333862019</v>
      </c>
      <c r="CQ8" s="461">
        <v>3.1197462331482959</v>
      </c>
      <c r="CR8" s="461">
        <v>3.130848532910389</v>
      </c>
      <c r="CS8" s="461">
        <v>3.141950832672483</v>
      </c>
      <c r="CT8" s="461">
        <v>3.1530531324345765</v>
      </c>
      <c r="CU8" s="461">
        <v>3.1641554321966701</v>
      </c>
      <c r="CV8" s="461">
        <v>3.1752577319587636</v>
      </c>
      <c r="CW8" s="461">
        <v>3.1863600317208567</v>
      </c>
      <c r="CX8" s="461">
        <v>3.1974623314829502</v>
      </c>
      <c r="CY8" s="461">
        <v>3.2085646312450442</v>
      </c>
      <c r="CZ8" s="461">
        <v>3.2196669310071377</v>
      </c>
      <c r="DA8" s="461">
        <v>3.2307692307692317</v>
      </c>
      <c r="DB8" s="461">
        <v>3.2418715305313248</v>
      </c>
      <c r="DC8" s="461">
        <v>3.2529738302934184</v>
      </c>
      <c r="DD8" s="461">
        <v>3.2640761300555114</v>
      </c>
      <c r="DE8" s="461">
        <v>3.2751784298176054</v>
      </c>
      <c r="DF8" s="461">
        <v>3.286280729579699</v>
      </c>
      <c r="DG8" s="461">
        <v>3.2973830293417929</v>
      </c>
      <c r="DH8" s="461">
        <v>3.3084853291038865</v>
      </c>
      <c r="DI8" s="461">
        <v>3.3195876288659796</v>
      </c>
      <c r="DJ8" s="461">
        <v>3.3306899286280736</v>
      </c>
      <c r="DK8" s="461">
        <v>3.3417922283901671</v>
      </c>
      <c r="DL8" s="461">
        <v>3.3528945281522602</v>
      </c>
      <c r="DM8" s="461">
        <v>3.3639968279143542</v>
      </c>
      <c r="DN8" s="461">
        <v>3.3750991276764477</v>
      </c>
      <c r="DO8" s="461">
        <v>3.3862014274385417</v>
      </c>
      <c r="DP8" s="461">
        <v>3.3973037272006352</v>
      </c>
      <c r="DQ8" s="461">
        <v>3.4084060269627283</v>
      </c>
      <c r="DR8" s="461">
        <v>3.4195083267248219</v>
      </c>
      <c r="DS8" s="461">
        <v>3.4306106264869158</v>
      </c>
      <c r="DT8" s="461">
        <v>3.4417129262490094</v>
      </c>
      <c r="DU8" s="461">
        <v>3.4528152260111025</v>
      </c>
      <c r="DV8" s="461">
        <v>3.4639175257731964</v>
      </c>
      <c r="DW8" s="461">
        <v>3.47501982553529</v>
      </c>
      <c r="DX8" s="461">
        <v>3.4861221252973831</v>
      </c>
      <c r="DY8" s="461">
        <v>3.4972244250594771</v>
      </c>
      <c r="DZ8" s="461">
        <v>3.5083267248215706</v>
      </c>
      <c r="EA8" s="461">
        <v>3.5194290245836646</v>
      </c>
      <c r="EB8" s="461">
        <v>3.5305313243457581</v>
      </c>
      <c r="EC8" s="461">
        <v>3.5416336241078512</v>
      </c>
      <c r="ED8" s="461">
        <v>3.5527359238699452</v>
      </c>
      <c r="EE8" s="461">
        <v>3.5638382236320387</v>
      </c>
      <c r="EF8" s="461">
        <v>3.5749405233941318</v>
      </c>
      <c r="EG8" s="461">
        <v>3.5860428231562258</v>
      </c>
      <c r="EH8" s="461">
        <v>3.5971451229183193</v>
      </c>
      <c r="EI8" s="461">
        <v>3.6082474226804133</v>
      </c>
      <c r="EJ8" s="461">
        <v>3.6193497224425069</v>
      </c>
      <c r="EK8" s="461">
        <v>3.6304520222045999</v>
      </c>
      <c r="EL8" s="461">
        <v>3.6415543219666939</v>
      </c>
      <c r="EM8" s="461">
        <v>3.652656621728787</v>
      </c>
      <c r="EN8" s="461">
        <v>3.6637589214908806</v>
      </c>
      <c r="EO8" s="461">
        <v>3.6748612212529745</v>
      </c>
      <c r="EP8" s="461">
        <v>3.6859635210150681</v>
      </c>
      <c r="EQ8" s="461">
        <v>3.6970658207771621</v>
      </c>
      <c r="ER8" s="461">
        <v>3.7081681205392552</v>
      </c>
      <c r="ES8" s="461">
        <v>3.7192704203013487</v>
      </c>
      <c r="ET8" s="461">
        <v>3.7303727200634427</v>
      </c>
      <c r="EU8" s="461">
        <v>3.7414750198255362</v>
      </c>
      <c r="EV8" s="461">
        <v>3.7525773195876302</v>
      </c>
      <c r="EW8" s="461">
        <v>3.7636796193497233</v>
      </c>
      <c r="EX8" s="461">
        <v>3.7747819191118168</v>
      </c>
      <c r="EY8" s="461">
        <v>3.7858842188739108</v>
      </c>
      <c r="EZ8" s="461">
        <v>3.7969865186360039</v>
      </c>
      <c r="FA8" s="461">
        <v>3.8080888183980974</v>
      </c>
      <c r="FB8" s="461">
        <v>3.8191911181601914</v>
      </c>
      <c r="FC8" s="461">
        <v>3.8302934179222849</v>
      </c>
      <c r="FD8" s="461">
        <v>3.8413957176843789</v>
      </c>
      <c r="FE8" s="461">
        <v>3.8524980174464716</v>
      </c>
    </row>
    <row r="9" spans="1:161" x14ac:dyDescent="0.25">
      <c r="A9" s="506">
        <v>7501038</v>
      </c>
      <c r="B9" s="505" t="s">
        <v>212</v>
      </c>
      <c r="C9" s="505" t="s">
        <v>155</v>
      </c>
      <c r="D9" s="461">
        <v>3.2640761300555123</v>
      </c>
      <c r="E9" s="461">
        <v>3.2796193497224428</v>
      </c>
      <c r="F9" s="461">
        <v>3.2951625693893738</v>
      </c>
      <c r="G9" s="461">
        <v>3.3107057890563052</v>
      </c>
      <c r="H9" s="461">
        <v>3.3262490087232357</v>
      </c>
      <c r="I9" s="461">
        <v>3.3417922283901671</v>
      </c>
      <c r="J9" s="461">
        <v>3.357335448057098</v>
      </c>
      <c r="K9" s="461">
        <v>3.3728786677240286</v>
      </c>
      <c r="L9" s="461">
        <v>3.38842188739096</v>
      </c>
      <c r="M9" s="461">
        <v>3.4039651070578913</v>
      </c>
      <c r="N9" s="461">
        <v>3.4195083267248219</v>
      </c>
      <c r="O9" s="461">
        <v>3.4350515463917528</v>
      </c>
      <c r="P9" s="461">
        <v>3.4505947660586842</v>
      </c>
      <c r="Q9" s="461">
        <v>3.4661379857256147</v>
      </c>
      <c r="R9" s="461">
        <v>3.4816812053925461</v>
      </c>
      <c r="S9" s="461">
        <v>3.4972244250594771</v>
      </c>
      <c r="T9" s="461">
        <v>3.5127676447264076</v>
      </c>
      <c r="U9" s="461">
        <v>3.528310864393339</v>
      </c>
      <c r="V9" s="461">
        <v>3.5438540840602704</v>
      </c>
      <c r="W9" s="461">
        <v>3.5593973037272013</v>
      </c>
      <c r="X9" s="461">
        <v>3.5749405233941318</v>
      </c>
      <c r="Y9" s="461">
        <v>3.5904837430610632</v>
      </c>
      <c r="Z9" s="461">
        <v>3.6060269627279942</v>
      </c>
      <c r="AA9" s="461">
        <v>3.6215701823949256</v>
      </c>
      <c r="AB9" s="461">
        <v>3.6371134020618561</v>
      </c>
      <c r="AC9" s="461">
        <v>3.652656621728787</v>
      </c>
      <c r="AD9" s="461">
        <v>3.6681998413957184</v>
      </c>
      <c r="AE9" s="461">
        <v>3.6837430610626489</v>
      </c>
      <c r="AF9" s="461">
        <v>3.6992862807295803</v>
      </c>
      <c r="AG9" s="461">
        <v>3.7148295003965113</v>
      </c>
      <c r="AH9" s="461">
        <v>3.7303727200634427</v>
      </c>
      <c r="AI9" s="461">
        <v>3.7459159397303732</v>
      </c>
      <c r="AJ9" s="461">
        <v>3.7614591593973041</v>
      </c>
      <c r="AK9" s="461">
        <v>3.7770023790642355</v>
      </c>
      <c r="AL9" s="461">
        <v>3.792545598731166</v>
      </c>
      <c r="AM9" s="461">
        <v>3.8080888183980974</v>
      </c>
      <c r="AN9" s="461">
        <v>3.8236320380650279</v>
      </c>
      <c r="AO9" s="461">
        <v>3.8391752577319589</v>
      </c>
      <c r="AP9" s="461">
        <v>3.8547184773988903</v>
      </c>
      <c r="AQ9" s="461">
        <v>3.8702616970658208</v>
      </c>
      <c r="AR9" s="461">
        <v>3.8858049167327522</v>
      </c>
      <c r="AS9" s="461">
        <v>3.9013481363996836</v>
      </c>
      <c r="AT9" s="461">
        <v>3.9168913560666145</v>
      </c>
      <c r="AU9" s="461">
        <v>3.932434575733545</v>
      </c>
      <c r="AV9" s="461">
        <v>3.947977795400476</v>
      </c>
      <c r="AW9" s="461">
        <v>3.9635210150674074</v>
      </c>
      <c r="AX9" s="461">
        <v>3.9790642347343388</v>
      </c>
      <c r="AY9" s="461">
        <v>3.9946074544012693</v>
      </c>
      <c r="AZ9" s="461">
        <v>4.0101506740681998</v>
      </c>
      <c r="BA9" s="461">
        <v>4.0256938937351308</v>
      </c>
      <c r="BB9" s="461">
        <v>4.0412371134020626</v>
      </c>
      <c r="BC9" s="461">
        <v>4.0567803330689935</v>
      </c>
      <c r="BD9" s="461">
        <v>4.0723235527359245</v>
      </c>
      <c r="BE9" s="461">
        <v>4.0878667724028555</v>
      </c>
      <c r="BF9" s="461">
        <v>4.1034099920697864</v>
      </c>
      <c r="BG9" s="461">
        <v>4.1189532117367174</v>
      </c>
      <c r="BH9" s="461">
        <v>4.1344964314036483</v>
      </c>
      <c r="BI9" s="461">
        <v>4.1500396510705793</v>
      </c>
      <c r="BJ9" s="461">
        <v>4.1655828707375111</v>
      </c>
      <c r="BK9" s="461">
        <v>4.1811260904044412</v>
      </c>
      <c r="BL9" s="461">
        <v>4.1966693100713721</v>
      </c>
      <c r="BM9" s="461">
        <v>4.212212529738304</v>
      </c>
      <c r="BN9" s="461">
        <v>4.227755749405234</v>
      </c>
      <c r="BO9" s="461">
        <v>4.2432989690721659</v>
      </c>
      <c r="BP9" s="461">
        <v>4.2588421887390959</v>
      </c>
      <c r="BQ9" s="461">
        <v>4.2743854084060269</v>
      </c>
      <c r="BR9" s="461">
        <v>4.2899286280729587</v>
      </c>
      <c r="BS9" s="461">
        <v>4.3054718477398888</v>
      </c>
      <c r="BT9" s="461">
        <v>4.3210150674068206</v>
      </c>
      <c r="BU9" s="507">
        <v>4.3365582870737516</v>
      </c>
      <c r="BV9" s="461">
        <v>4.3521015067406825</v>
      </c>
      <c r="BW9" s="461">
        <v>4.3676447264076135</v>
      </c>
      <c r="BX9" s="461">
        <v>4.3831879460745444</v>
      </c>
      <c r="BY9" s="461">
        <v>4.3987311657414754</v>
      </c>
      <c r="BZ9" s="461">
        <v>4.4142743854084063</v>
      </c>
      <c r="CA9" s="461">
        <v>4.4298176050753373</v>
      </c>
      <c r="CB9" s="461">
        <v>4.4453608247422682</v>
      </c>
      <c r="CC9" s="461">
        <v>4.4609040444091992</v>
      </c>
      <c r="CD9" s="461">
        <v>4.4764472640761301</v>
      </c>
      <c r="CE9" s="461">
        <v>4.4919904837430611</v>
      </c>
      <c r="CF9" s="461">
        <v>4.5075337034099929</v>
      </c>
      <c r="CG9" s="461">
        <v>4.5230769230769239</v>
      </c>
      <c r="CH9" s="461">
        <v>4.5386201427438548</v>
      </c>
      <c r="CI9" s="461">
        <v>4.5541633624107858</v>
      </c>
      <c r="CJ9" s="461">
        <v>4.5697065820777159</v>
      </c>
      <c r="CK9" s="461">
        <v>4.5852498017446477</v>
      </c>
      <c r="CL9" s="461">
        <v>4.6007930214115786</v>
      </c>
      <c r="CM9" s="461">
        <v>4.6163362410785096</v>
      </c>
      <c r="CN9" s="461">
        <v>4.6318794607454405</v>
      </c>
      <c r="CO9" s="461">
        <v>4.6474226804123706</v>
      </c>
      <c r="CP9" s="461">
        <v>4.6629659000793025</v>
      </c>
      <c r="CQ9" s="461">
        <v>4.6785091197462334</v>
      </c>
      <c r="CR9" s="461">
        <v>4.6940523394131644</v>
      </c>
      <c r="CS9" s="461">
        <v>4.7095955590800962</v>
      </c>
      <c r="CT9" s="461">
        <v>4.7251387787470263</v>
      </c>
      <c r="CU9" s="461">
        <v>4.7406819984139572</v>
      </c>
      <c r="CV9" s="461">
        <v>4.7562252180808891</v>
      </c>
      <c r="CW9" s="461">
        <v>4.7717684377478191</v>
      </c>
      <c r="CX9" s="461">
        <v>4.787311657414751</v>
      </c>
      <c r="CY9" s="461">
        <v>4.8028548770816819</v>
      </c>
      <c r="CZ9" s="461">
        <v>4.8183980967486129</v>
      </c>
      <c r="DA9" s="461">
        <v>4.8339413164155438</v>
      </c>
      <c r="DB9" s="461">
        <v>4.8494845360824748</v>
      </c>
      <c r="DC9" s="461">
        <v>4.8650277557494057</v>
      </c>
      <c r="DD9" s="461">
        <v>4.8805709754163367</v>
      </c>
      <c r="DE9" s="461">
        <v>4.8961141950832676</v>
      </c>
      <c r="DF9" s="461">
        <v>4.9116574147501986</v>
      </c>
      <c r="DG9" s="461">
        <v>4.9272006344171295</v>
      </c>
      <c r="DH9" s="461">
        <v>4.9427438540840605</v>
      </c>
      <c r="DI9" s="461">
        <v>4.9582870737509914</v>
      </c>
      <c r="DJ9" s="461">
        <v>4.9738302934179233</v>
      </c>
      <c r="DK9" s="461">
        <v>4.9893735130848542</v>
      </c>
      <c r="DL9" s="461">
        <v>5.0049167327517852</v>
      </c>
      <c r="DM9" s="461">
        <v>5.0204599524187161</v>
      </c>
      <c r="DN9" s="461">
        <v>5.0360031720856462</v>
      </c>
      <c r="DO9" s="461">
        <v>5.051546391752578</v>
      </c>
      <c r="DP9" s="461">
        <v>5.067089611419509</v>
      </c>
      <c r="DQ9" s="461">
        <v>5.0826328310864399</v>
      </c>
      <c r="DR9" s="461">
        <v>5.0981760507533709</v>
      </c>
      <c r="DS9" s="461">
        <v>5.1137192704203009</v>
      </c>
      <c r="DT9" s="461">
        <v>5.1292624900872328</v>
      </c>
      <c r="DU9" s="461">
        <v>5.1448057097541637</v>
      </c>
      <c r="DV9" s="461">
        <v>5.1603489294210947</v>
      </c>
      <c r="DW9" s="461">
        <v>5.1758921490880265</v>
      </c>
      <c r="DX9" s="461">
        <v>5.1914353687549566</v>
      </c>
      <c r="DY9" s="461">
        <v>5.2069785884218875</v>
      </c>
      <c r="DZ9" s="461">
        <v>5.2225218080888194</v>
      </c>
      <c r="EA9" s="461">
        <v>5.2380650277557494</v>
      </c>
      <c r="EB9" s="461">
        <v>5.2536082474226813</v>
      </c>
      <c r="EC9" s="461">
        <v>5.2691514670896122</v>
      </c>
      <c r="ED9" s="461">
        <v>5.2846946867565423</v>
      </c>
      <c r="EE9" s="461">
        <v>5.3002379064234741</v>
      </c>
      <c r="EF9" s="461">
        <v>5.3157811260904051</v>
      </c>
      <c r="EG9" s="461">
        <v>5.331324345757336</v>
      </c>
      <c r="EH9" s="461">
        <v>5.346867565424267</v>
      </c>
      <c r="EI9" s="461">
        <v>5.362410785091198</v>
      </c>
      <c r="EJ9" s="461">
        <v>5.3779540047581289</v>
      </c>
      <c r="EK9" s="461">
        <v>5.3934972244250599</v>
      </c>
      <c r="EL9" s="461">
        <v>5.4090404440919908</v>
      </c>
      <c r="EM9" s="461">
        <v>5.4245836637589218</v>
      </c>
      <c r="EN9" s="461">
        <v>5.4401268834258536</v>
      </c>
      <c r="EO9" s="461">
        <v>5.4556701030927837</v>
      </c>
      <c r="EP9" s="461">
        <v>5.4712133227597146</v>
      </c>
      <c r="EQ9" s="461">
        <v>5.4867565424266456</v>
      </c>
      <c r="ER9" s="461">
        <v>5.5022997620935765</v>
      </c>
      <c r="ES9" s="461">
        <v>5.5178429817605084</v>
      </c>
      <c r="ET9" s="461">
        <v>5.5333862014274393</v>
      </c>
      <c r="EU9" s="461">
        <v>5.5489294210943703</v>
      </c>
      <c r="EV9" s="461">
        <v>5.5644726407613012</v>
      </c>
      <c r="EW9" s="461">
        <v>5.5800158604282313</v>
      </c>
      <c r="EX9" s="461">
        <v>5.5955590800951631</v>
      </c>
      <c r="EY9" s="461">
        <v>5.6111022997620941</v>
      </c>
      <c r="EZ9" s="461">
        <v>5.626645519429025</v>
      </c>
      <c r="FA9" s="461">
        <v>5.6421887390959569</v>
      </c>
      <c r="FB9" s="461">
        <v>5.6577319587628869</v>
      </c>
      <c r="FC9" s="461">
        <v>5.6732751784298179</v>
      </c>
      <c r="FD9" s="461">
        <v>5.6888183980967497</v>
      </c>
      <c r="FE9" s="461">
        <v>5.7043616177636798</v>
      </c>
    </row>
    <row r="10" spans="1:161" x14ac:dyDescent="0.25">
      <c r="A10" s="506">
        <v>7501039</v>
      </c>
      <c r="B10" s="505" t="s">
        <v>213</v>
      </c>
      <c r="C10" s="505" t="s">
        <v>155</v>
      </c>
      <c r="D10" s="461">
        <v>3.6770816812053928</v>
      </c>
      <c r="E10" s="461">
        <v>3.6970658207771612</v>
      </c>
      <c r="F10" s="461">
        <v>3.7170499603489295</v>
      </c>
      <c r="G10" s="461">
        <v>3.7370340999206988</v>
      </c>
      <c r="H10" s="461">
        <v>3.7570182394924672</v>
      </c>
      <c r="I10" s="461">
        <v>3.7770023790642355</v>
      </c>
      <c r="J10" s="461">
        <v>3.7969865186360039</v>
      </c>
      <c r="K10" s="461">
        <v>3.8169706582077718</v>
      </c>
      <c r="L10" s="461">
        <v>3.8369547977795402</v>
      </c>
      <c r="M10" s="461">
        <v>3.8569389373513085</v>
      </c>
      <c r="N10" s="461">
        <v>3.8769230769230769</v>
      </c>
      <c r="O10" s="461">
        <v>3.8969072164948453</v>
      </c>
      <c r="P10" s="461">
        <v>3.9168913560666136</v>
      </c>
      <c r="Q10" s="461">
        <v>3.9368754956383829</v>
      </c>
      <c r="R10" s="461">
        <v>3.9568596352101513</v>
      </c>
      <c r="S10" s="461">
        <v>3.9768437747819196</v>
      </c>
      <c r="T10" s="461">
        <v>3.996827914353688</v>
      </c>
      <c r="U10" s="461">
        <v>4.0168120539254559</v>
      </c>
      <c r="V10" s="461">
        <v>4.0367961934972252</v>
      </c>
      <c r="W10" s="461">
        <v>4.0567803330689935</v>
      </c>
      <c r="X10" s="461">
        <v>4.0767644726407619</v>
      </c>
      <c r="Y10" s="461">
        <v>4.0967486122125303</v>
      </c>
      <c r="Z10" s="461">
        <v>4.1167327517842986</v>
      </c>
      <c r="AA10" s="461">
        <v>4.136716891356067</v>
      </c>
      <c r="AB10" s="461">
        <v>4.1567010309278354</v>
      </c>
      <c r="AC10" s="461">
        <v>4.1766851704996037</v>
      </c>
      <c r="AD10" s="461">
        <v>4.1966693100713721</v>
      </c>
      <c r="AE10" s="461">
        <v>4.2166534496431405</v>
      </c>
      <c r="AF10" s="461">
        <v>4.2366375892149089</v>
      </c>
      <c r="AG10" s="461">
        <v>4.2566217287866772</v>
      </c>
      <c r="AH10" s="461">
        <v>4.2766058683584456</v>
      </c>
      <c r="AI10" s="461">
        <v>4.2965900079302157</v>
      </c>
      <c r="AJ10" s="461">
        <v>4.3165741475019823</v>
      </c>
      <c r="AK10" s="461">
        <v>4.3365582870737516</v>
      </c>
      <c r="AL10" s="461">
        <v>4.3565424266455191</v>
      </c>
      <c r="AM10" s="461">
        <v>4.3765265662172883</v>
      </c>
      <c r="AN10" s="461">
        <v>4.3965107057890567</v>
      </c>
      <c r="AO10" s="461">
        <v>4.416494845360825</v>
      </c>
      <c r="AP10" s="461">
        <v>4.4364789849325934</v>
      </c>
      <c r="AQ10" s="461">
        <v>4.4564631245043618</v>
      </c>
      <c r="AR10" s="461">
        <v>4.4764472640761301</v>
      </c>
      <c r="AS10" s="461">
        <v>4.4964314036478985</v>
      </c>
      <c r="AT10" s="461">
        <v>4.5164155432196669</v>
      </c>
      <c r="AU10" s="461">
        <v>4.5363996827914352</v>
      </c>
      <c r="AV10" s="461">
        <v>4.5563838223632036</v>
      </c>
      <c r="AW10" s="461">
        <v>4.576367961934972</v>
      </c>
      <c r="AX10" s="461">
        <v>4.5963521015067421</v>
      </c>
      <c r="AY10" s="461">
        <v>4.6163362410785087</v>
      </c>
      <c r="AZ10" s="461">
        <v>4.6363203806502788</v>
      </c>
      <c r="BA10" s="461">
        <v>4.6563045202220454</v>
      </c>
      <c r="BB10" s="461">
        <v>4.6762886597938156</v>
      </c>
      <c r="BC10" s="461">
        <v>4.6962727993655839</v>
      </c>
      <c r="BD10" s="461">
        <v>4.7162569389373523</v>
      </c>
      <c r="BE10" s="461">
        <v>4.7362410785091207</v>
      </c>
      <c r="BF10" s="461">
        <v>4.7562252180808891</v>
      </c>
      <c r="BG10" s="461">
        <v>4.7762093576526574</v>
      </c>
      <c r="BH10" s="461">
        <v>4.7961934972244258</v>
      </c>
      <c r="BI10" s="461">
        <v>4.8161776367961942</v>
      </c>
      <c r="BJ10" s="461">
        <v>4.8361617763679625</v>
      </c>
      <c r="BK10" s="461">
        <v>4.8561459159397309</v>
      </c>
      <c r="BL10" s="461">
        <v>4.8761300555114993</v>
      </c>
      <c r="BM10" s="461">
        <v>4.8961141950832685</v>
      </c>
      <c r="BN10" s="461">
        <v>4.916098334655036</v>
      </c>
      <c r="BO10" s="461">
        <v>4.9360824742268052</v>
      </c>
      <c r="BP10" s="461">
        <v>4.9560666137985727</v>
      </c>
      <c r="BQ10" s="461">
        <v>4.976050753370342</v>
      </c>
      <c r="BR10" s="461">
        <v>4.9960348929421103</v>
      </c>
      <c r="BS10" s="461">
        <v>5.0160190325138787</v>
      </c>
      <c r="BT10" s="461">
        <v>5.0360031720856471</v>
      </c>
      <c r="BU10" s="507">
        <v>5.0559873116574154</v>
      </c>
      <c r="BV10" s="461">
        <v>5.0759714512291838</v>
      </c>
      <c r="BW10" s="461">
        <v>5.0959555908009522</v>
      </c>
      <c r="BX10" s="461">
        <v>5.1159397303727205</v>
      </c>
      <c r="BY10" s="461">
        <v>5.1359238699444889</v>
      </c>
      <c r="BZ10" s="461">
        <v>5.1559080095162573</v>
      </c>
      <c r="CA10" s="461">
        <v>5.1758921490880256</v>
      </c>
      <c r="CB10" s="461">
        <v>5.195876288659794</v>
      </c>
      <c r="CC10" s="461">
        <v>5.2158604282315624</v>
      </c>
      <c r="CD10" s="461">
        <v>5.2358445678033307</v>
      </c>
      <c r="CE10" s="461">
        <v>5.2558287073750991</v>
      </c>
      <c r="CF10" s="461">
        <v>5.2758128469468684</v>
      </c>
      <c r="CG10" s="461">
        <v>5.2957969865186367</v>
      </c>
      <c r="CH10" s="461">
        <v>5.3157811260904051</v>
      </c>
      <c r="CI10" s="461">
        <v>5.3357652656621735</v>
      </c>
      <c r="CJ10" s="461">
        <v>5.3557494052339418</v>
      </c>
      <c r="CK10" s="461">
        <v>5.3757335448057102</v>
      </c>
      <c r="CL10" s="461">
        <v>5.3957176843774786</v>
      </c>
      <c r="CM10" s="461">
        <v>5.4157018239492469</v>
      </c>
      <c r="CN10" s="461">
        <v>5.4356859635210153</v>
      </c>
      <c r="CO10" s="461">
        <v>5.4556701030927837</v>
      </c>
      <c r="CP10" s="461">
        <v>5.475654242664552</v>
      </c>
      <c r="CQ10" s="461">
        <v>5.4956383822363204</v>
      </c>
      <c r="CR10" s="461">
        <v>5.5156225218080888</v>
      </c>
      <c r="CS10" s="461">
        <v>5.5356066613798571</v>
      </c>
      <c r="CT10" s="461">
        <v>5.5555908009516255</v>
      </c>
      <c r="CU10" s="461">
        <v>5.5755749405233939</v>
      </c>
      <c r="CV10" s="461">
        <v>5.595559080095164</v>
      </c>
      <c r="CW10" s="461">
        <v>5.6155432196669306</v>
      </c>
      <c r="CX10" s="461">
        <v>5.6355273592387007</v>
      </c>
      <c r="CY10" s="461">
        <v>5.6555114988104673</v>
      </c>
      <c r="CZ10" s="461">
        <v>5.6754956383822375</v>
      </c>
      <c r="DA10" s="461">
        <v>5.6954797779540058</v>
      </c>
      <c r="DB10" s="461">
        <v>5.7154639175257742</v>
      </c>
      <c r="DC10" s="461">
        <v>5.7354480570975426</v>
      </c>
      <c r="DD10" s="461">
        <v>5.7554321966693109</v>
      </c>
      <c r="DE10" s="461">
        <v>5.7754163362410793</v>
      </c>
      <c r="DF10" s="461">
        <v>5.7954004758128477</v>
      </c>
      <c r="DG10" s="461">
        <v>5.815384615384616</v>
      </c>
      <c r="DH10" s="461">
        <v>5.8353687549563844</v>
      </c>
      <c r="DI10" s="461">
        <v>5.8553528945281528</v>
      </c>
      <c r="DJ10" s="461">
        <v>5.8753370340999203</v>
      </c>
      <c r="DK10" s="461">
        <v>5.8953211736716904</v>
      </c>
      <c r="DL10" s="461">
        <v>5.915305313243457</v>
      </c>
      <c r="DM10" s="461">
        <v>5.9352894528152271</v>
      </c>
      <c r="DN10" s="461">
        <v>5.9552735923869937</v>
      </c>
      <c r="DO10" s="461">
        <v>5.9752577319587639</v>
      </c>
      <c r="DP10" s="461">
        <v>5.9952418715305322</v>
      </c>
      <c r="DQ10" s="461">
        <v>6.0152260111023006</v>
      </c>
      <c r="DR10" s="461">
        <v>6.035210150674069</v>
      </c>
      <c r="DS10" s="461">
        <v>6.0551942902458373</v>
      </c>
      <c r="DT10" s="461">
        <v>6.0751784298176057</v>
      </c>
      <c r="DU10" s="461">
        <v>6.0951625693893741</v>
      </c>
      <c r="DV10" s="461">
        <v>6.1151467089611424</v>
      </c>
      <c r="DW10" s="461">
        <v>6.1351308485329108</v>
      </c>
      <c r="DX10" s="461">
        <v>6.1551149881046792</v>
      </c>
      <c r="DY10" s="461">
        <v>6.1750991276764475</v>
      </c>
      <c r="DZ10" s="461">
        <v>6.1950832672482168</v>
      </c>
      <c r="EA10" s="461">
        <v>6.2150674068199843</v>
      </c>
      <c r="EB10" s="461">
        <v>6.2350515463917535</v>
      </c>
      <c r="EC10" s="461">
        <v>6.255035685963521</v>
      </c>
      <c r="ED10" s="461">
        <v>6.2750198255352903</v>
      </c>
      <c r="EE10" s="461">
        <v>6.2950039651070586</v>
      </c>
      <c r="EF10" s="461">
        <v>6.314988104678827</v>
      </c>
      <c r="EG10" s="461">
        <v>6.3349722442505954</v>
      </c>
      <c r="EH10" s="461">
        <v>6.3549563838223637</v>
      </c>
      <c r="EI10" s="461">
        <v>6.3749405233941321</v>
      </c>
      <c r="EJ10" s="461">
        <v>6.3949246629659005</v>
      </c>
      <c r="EK10" s="461">
        <v>6.4149088025376688</v>
      </c>
      <c r="EL10" s="461">
        <v>6.4348929421094372</v>
      </c>
      <c r="EM10" s="461">
        <v>6.4548770816812056</v>
      </c>
      <c r="EN10" s="461">
        <v>6.4748612212529739</v>
      </c>
      <c r="EO10" s="461">
        <v>6.4948453608247441</v>
      </c>
      <c r="EP10" s="461">
        <v>6.5148295003965107</v>
      </c>
      <c r="EQ10" s="461">
        <v>6.5348136399682808</v>
      </c>
      <c r="ER10" s="461">
        <v>6.5547977795400474</v>
      </c>
      <c r="ES10" s="461">
        <v>6.5747819191118175</v>
      </c>
      <c r="ET10" s="461">
        <v>6.5947660586835859</v>
      </c>
      <c r="EU10" s="461">
        <v>6.6147501982553543</v>
      </c>
      <c r="EV10" s="461">
        <v>6.6347343378271226</v>
      </c>
      <c r="EW10" s="461">
        <v>6.654718477398891</v>
      </c>
      <c r="EX10" s="461">
        <v>6.6747026169706594</v>
      </c>
      <c r="EY10" s="461">
        <v>6.6946867565424277</v>
      </c>
      <c r="EZ10" s="461">
        <v>6.7146708961141961</v>
      </c>
      <c r="FA10" s="461">
        <v>6.7346550356859645</v>
      </c>
      <c r="FB10" s="461">
        <v>6.7546391752577319</v>
      </c>
      <c r="FC10" s="461">
        <v>6.7746233148295003</v>
      </c>
      <c r="FD10" s="461">
        <v>6.7946074544012687</v>
      </c>
      <c r="FE10" s="461">
        <v>6.814591593973037</v>
      </c>
    </row>
    <row r="11" spans="1:161" x14ac:dyDescent="0.25">
      <c r="A11" s="506">
        <v>7501040</v>
      </c>
      <c r="B11" s="505" t="s">
        <v>214</v>
      </c>
      <c r="C11" s="505" t="s">
        <v>155</v>
      </c>
      <c r="D11" s="461">
        <v>4.5919111816019038</v>
      </c>
      <c r="E11" s="461">
        <v>4.6163362410785087</v>
      </c>
      <c r="F11" s="461">
        <v>4.6407613005551145</v>
      </c>
      <c r="G11" s="461">
        <v>4.6651863600317212</v>
      </c>
      <c r="H11" s="461">
        <v>4.6896114195083269</v>
      </c>
      <c r="I11" s="461">
        <v>4.7140364789849327</v>
      </c>
      <c r="J11" s="461">
        <v>4.7384615384615385</v>
      </c>
      <c r="K11" s="461">
        <v>4.7628865979381443</v>
      </c>
      <c r="L11" s="461">
        <v>4.7873116574147501</v>
      </c>
      <c r="M11" s="461">
        <v>4.8117367168913558</v>
      </c>
      <c r="N11" s="461">
        <v>4.8361617763679625</v>
      </c>
      <c r="O11" s="461">
        <v>4.8605868358445683</v>
      </c>
      <c r="P11" s="461">
        <v>4.8850118953211732</v>
      </c>
      <c r="Q11" s="461">
        <v>4.9094369547977799</v>
      </c>
      <c r="R11" s="461">
        <v>4.9338620142743856</v>
      </c>
      <c r="S11" s="461">
        <v>4.9582870737509914</v>
      </c>
      <c r="T11" s="461">
        <v>4.9827121332275972</v>
      </c>
      <c r="U11" s="461">
        <v>5.007137192704203</v>
      </c>
      <c r="V11" s="461">
        <v>5.0315622521808097</v>
      </c>
      <c r="W11" s="461">
        <v>5.0559873116574146</v>
      </c>
      <c r="X11" s="461">
        <v>5.0804123711340203</v>
      </c>
      <c r="Y11" s="461">
        <v>5.104837430610627</v>
      </c>
      <c r="Z11" s="461">
        <v>5.1292624900872319</v>
      </c>
      <c r="AA11" s="461">
        <v>5.1536875495638386</v>
      </c>
      <c r="AB11" s="461">
        <v>5.1781126090404443</v>
      </c>
      <c r="AC11" s="461">
        <v>5.2025376685170501</v>
      </c>
      <c r="AD11" s="461">
        <v>5.2269627279936559</v>
      </c>
      <c r="AE11" s="461">
        <v>5.2513877874702617</v>
      </c>
      <c r="AF11" s="461">
        <v>5.2758128469468684</v>
      </c>
      <c r="AG11" s="461">
        <v>5.3002379064234733</v>
      </c>
      <c r="AH11" s="461">
        <v>5.324662965900079</v>
      </c>
      <c r="AI11" s="461">
        <v>5.3490880253766857</v>
      </c>
      <c r="AJ11" s="461">
        <v>5.3735130848532915</v>
      </c>
      <c r="AK11" s="461">
        <v>5.3979381443298973</v>
      </c>
      <c r="AL11" s="461">
        <v>5.4223632038065022</v>
      </c>
      <c r="AM11" s="461">
        <v>5.4467882632831088</v>
      </c>
      <c r="AN11" s="461">
        <v>5.4712133227597155</v>
      </c>
      <c r="AO11" s="461">
        <v>5.4956383822363204</v>
      </c>
      <c r="AP11" s="461">
        <v>5.5200634417129262</v>
      </c>
      <c r="AQ11" s="461">
        <v>5.544488501189532</v>
      </c>
      <c r="AR11" s="461">
        <v>5.5689135606661377</v>
      </c>
      <c r="AS11" s="461">
        <v>5.5933386201427444</v>
      </c>
      <c r="AT11" s="461">
        <v>5.6177636796193502</v>
      </c>
      <c r="AU11" s="461">
        <v>5.642188739095956</v>
      </c>
      <c r="AV11" s="461">
        <v>5.6666137985725609</v>
      </c>
      <c r="AW11" s="461">
        <v>5.6910388580491675</v>
      </c>
      <c r="AX11" s="461">
        <v>5.7154639175257742</v>
      </c>
      <c r="AY11" s="461">
        <v>5.7398889770023791</v>
      </c>
      <c r="AZ11" s="461">
        <v>5.7643140364789849</v>
      </c>
      <c r="BA11" s="461">
        <v>5.7887390959555907</v>
      </c>
      <c r="BB11" s="461">
        <v>5.8131641554321973</v>
      </c>
      <c r="BC11" s="461">
        <v>5.8375892149088031</v>
      </c>
      <c r="BD11" s="461">
        <v>5.862014274385408</v>
      </c>
      <c r="BE11" s="461">
        <v>5.8864393338620147</v>
      </c>
      <c r="BF11" s="461">
        <v>5.9108643933386196</v>
      </c>
      <c r="BG11" s="461">
        <v>5.9352894528152262</v>
      </c>
      <c r="BH11" s="461">
        <v>5.959714512291832</v>
      </c>
      <c r="BI11" s="461">
        <v>5.9841395717684378</v>
      </c>
      <c r="BJ11" s="461">
        <v>6.0085646312450436</v>
      </c>
      <c r="BK11" s="461">
        <v>6.0329896907216494</v>
      </c>
      <c r="BL11" s="461">
        <v>6.057414750198256</v>
      </c>
      <c r="BM11" s="461">
        <v>6.0818398096748618</v>
      </c>
      <c r="BN11" s="461">
        <v>6.1062648691514667</v>
      </c>
      <c r="BO11" s="461">
        <v>6.1306899286280734</v>
      </c>
      <c r="BP11" s="461">
        <v>6.1551149881046792</v>
      </c>
      <c r="BQ11" s="461">
        <v>6.1795400475812849</v>
      </c>
      <c r="BR11" s="461">
        <v>6.2039651070578907</v>
      </c>
      <c r="BS11" s="461">
        <v>6.2283901665344965</v>
      </c>
      <c r="BT11" s="461">
        <v>6.2528152260111032</v>
      </c>
      <c r="BU11" s="507">
        <v>6.2772402854877081</v>
      </c>
      <c r="BV11" s="461">
        <v>6.3016653449643139</v>
      </c>
      <c r="BW11" s="461">
        <v>6.3260904044409205</v>
      </c>
      <c r="BX11" s="461">
        <v>6.3505154639175254</v>
      </c>
      <c r="BY11" s="461">
        <v>6.3749405233941321</v>
      </c>
      <c r="BZ11" s="461">
        <v>6.3993655828707379</v>
      </c>
      <c r="CA11" s="461">
        <v>6.4237906423473445</v>
      </c>
      <c r="CB11" s="461">
        <v>6.4482157018239494</v>
      </c>
      <c r="CC11" s="461">
        <v>6.4726407613005552</v>
      </c>
      <c r="CD11" s="461">
        <v>6.4970658207771619</v>
      </c>
      <c r="CE11" s="461">
        <v>6.5214908802537668</v>
      </c>
      <c r="CF11" s="461">
        <v>6.5459159397303734</v>
      </c>
      <c r="CG11" s="461">
        <v>6.5703409992069792</v>
      </c>
      <c r="CH11" s="461">
        <v>6.5947660586835859</v>
      </c>
      <c r="CI11" s="461">
        <v>6.6191911181601908</v>
      </c>
      <c r="CJ11" s="461">
        <v>6.6436161776367966</v>
      </c>
      <c r="CK11" s="461">
        <v>6.6680412371134032</v>
      </c>
      <c r="CL11" s="461">
        <v>6.6924662965900099</v>
      </c>
      <c r="CM11" s="461">
        <v>6.7168913560666148</v>
      </c>
      <c r="CN11" s="461">
        <v>6.7413164155432197</v>
      </c>
      <c r="CO11" s="461">
        <v>6.7657414750198255</v>
      </c>
      <c r="CP11" s="461">
        <v>6.7901665344964321</v>
      </c>
      <c r="CQ11" s="461">
        <v>6.8145915939730388</v>
      </c>
      <c r="CR11" s="461">
        <v>6.8390166534496437</v>
      </c>
      <c r="CS11" s="461">
        <v>6.8634417129262495</v>
      </c>
      <c r="CT11" s="461">
        <v>6.8878667724028544</v>
      </c>
      <c r="CU11" s="461">
        <v>6.9122918318794611</v>
      </c>
      <c r="CV11" s="461">
        <v>6.9367168913560677</v>
      </c>
      <c r="CW11" s="461">
        <v>6.9611419508326735</v>
      </c>
      <c r="CX11" s="461">
        <v>6.9855670103092784</v>
      </c>
      <c r="CY11" s="461">
        <v>7.0099920697858842</v>
      </c>
      <c r="CZ11" s="461">
        <v>7.0344171292624909</v>
      </c>
      <c r="DA11" s="461">
        <v>7.0588421887390975</v>
      </c>
      <c r="DB11" s="461">
        <v>7.0832672482157024</v>
      </c>
      <c r="DC11" s="461">
        <v>7.1076923076923082</v>
      </c>
      <c r="DD11" s="461">
        <v>7.1321173671689131</v>
      </c>
      <c r="DE11" s="461">
        <v>7.1565424266455198</v>
      </c>
      <c r="DF11" s="461">
        <v>7.1809674861221264</v>
      </c>
      <c r="DG11" s="461">
        <v>7.2053925455987322</v>
      </c>
      <c r="DH11" s="461">
        <v>7.2298176050753371</v>
      </c>
      <c r="DI11" s="461">
        <v>7.2542426645519429</v>
      </c>
      <c r="DJ11" s="461">
        <v>7.2786677240285496</v>
      </c>
      <c r="DK11" s="461">
        <v>7.3030927835051562</v>
      </c>
      <c r="DL11" s="461">
        <v>7.3275178429817611</v>
      </c>
      <c r="DM11" s="461">
        <v>7.3519429024583669</v>
      </c>
      <c r="DN11" s="461">
        <v>7.3763679619349718</v>
      </c>
      <c r="DO11" s="461">
        <v>7.4007930214115785</v>
      </c>
      <c r="DP11" s="461">
        <v>7.4252180808881851</v>
      </c>
      <c r="DQ11" s="461">
        <v>7.4496431403647909</v>
      </c>
      <c r="DR11" s="461">
        <v>7.4740681998413958</v>
      </c>
      <c r="DS11" s="461">
        <v>7.4984932593180025</v>
      </c>
      <c r="DT11" s="461">
        <v>7.5229183187946083</v>
      </c>
      <c r="DU11" s="461">
        <v>7.5473433782712149</v>
      </c>
      <c r="DV11" s="461">
        <v>7.5717684377478198</v>
      </c>
      <c r="DW11" s="461">
        <v>7.5961934972244265</v>
      </c>
      <c r="DX11" s="461">
        <v>7.6206185567010314</v>
      </c>
      <c r="DY11" s="461">
        <v>7.6450436161776372</v>
      </c>
      <c r="DZ11" s="461">
        <v>7.6694686756542438</v>
      </c>
      <c r="EA11" s="461">
        <v>7.6938937351308487</v>
      </c>
      <c r="EB11" s="461">
        <v>7.7183187946074554</v>
      </c>
      <c r="EC11" s="461">
        <v>7.7427438540840612</v>
      </c>
      <c r="ED11" s="461">
        <v>7.7671689135606679</v>
      </c>
      <c r="EE11" s="461">
        <v>7.7915939730372727</v>
      </c>
      <c r="EF11" s="461">
        <v>7.8160190325138785</v>
      </c>
      <c r="EG11" s="461">
        <v>7.8404440919904852</v>
      </c>
      <c r="EH11" s="461">
        <v>7.8648691514670901</v>
      </c>
      <c r="EI11" s="461">
        <v>7.8892942109436968</v>
      </c>
      <c r="EJ11" s="461">
        <v>7.9137192704203025</v>
      </c>
      <c r="EK11" s="461">
        <v>7.9381443298969074</v>
      </c>
      <c r="EL11" s="461">
        <v>7.9625693893735141</v>
      </c>
      <c r="EM11" s="461">
        <v>7.9869944488501199</v>
      </c>
      <c r="EN11" s="461">
        <v>8.0114195083267266</v>
      </c>
      <c r="EO11" s="461">
        <v>8.0358445678033323</v>
      </c>
      <c r="EP11" s="461">
        <v>8.0602696272799363</v>
      </c>
      <c r="EQ11" s="461">
        <v>8.0846946867565439</v>
      </c>
      <c r="ER11" s="461">
        <v>8.1091197462331497</v>
      </c>
      <c r="ES11" s="461">
        <v>8.1335448057097555</v>
      </c>
      <c r="ET11" s="461">
        <v>8.1579698651863612</v>
      </c>
      <c r="EU11" s="461">
        <v>8.182394924662967</v>
      </c>
      <c r="EV11" s="461">
        <v>8.2068199841395728</v>
      </c>
      <c r="EW11" s="461">
        <v>8.2312450436161786</v>
      </c>
      <c r="EX11" s="461">
        <v>8.2556701030927844</v>
      </c>
      <c r="EY11" s="461">
        <v>8.2800951625693902</v>
      </c>
      <c r="EZ11" s="461">
        <v>8.3045202220459959</v>
      </c>
      <c r="FA11" s="461">
        <v>8.3289452815226017</v>
      </c>
      <c r="FB11" s="461">
        <v>8.3533703409992075</v>
      </c>
      <c r="FC11" s="461">
        <v>8.3777954004758151</v>
      </c>
      <c r="FD11" s="461">
        <v>8.4022204599524191</v>
      </c>
      <c r="FE11" s="461">
        <v>8.4266455194290248</v>
      </c>
    </row>
    <row r="12" spans="1:161" x14ac:dyDescent="0.25">
      <c r="A12" s="506">
        <v>7501041</v>
      </c>
      <c r="B12" s="505" t="s">
        <v>215</v>
      </c>
      <c r="C12" s="505" t="s">
        <v>155</v>
      </c>
      <c r="D12" s="461">
        <v>5.7053132434575735</v>
      </c>
      <c r="E12" s="461">
        <v>5.7363203806502776</v>
      </c>
      <c r="F12" s="461">
        <v>5.7673275178429826</v>
      </c>
      <c r="G12" s="461">
        <v>5.7983346550356867</v>
      </c>
      <c r="H12" s="461">
        <v>5.8293417922283917</v>
      </c>
      <c r="I12" s="461">
        <v>5.8603489294210958</v>
      </c>
      <c r="J12" s="461">
        <v>5.891356066613799</v>
      </c>
      <c r="K12" s="461">
        <v>5.9223632038065031</v>
      </c>
      <c r="L12" s="461">
        <v>5.953370340999208</v>
      </c>
      <c r="M12" s="461">
        <v>5.9843774781919121</v>
      </c>
      <c r="N12" s="461">
        <v>6.0153846153846162</v>
      </c>
      <c r="O12" s="461">
        <v>6.0463917525773194</v>
      </c>
      <c r="P12" s="461">
        <v>6.0773988897700244</v>
      </c>
      <c r="Q12" s="461">
        <v>6.1084060269627285</v>
      </c>
      <c r="R12" s="461">
        <v>6.1394131641554335</v>
      </c>
      <c r="S12" s="461">
        <v>6.1704203013481376</v>
      </c>
      <c r="T12" s="461">
        <v>6.2014274385408417</v>
      </c>
      <c r="U12" s="461">
        <v>6.2324345757335449</v>
      </c>
      <c r="V12" s="461">
        <v>6.2634417129262507</v>
      </c>
      <c r="W12" s="461">
        <v>6.2944488501189539</v>
      </c>
      <c r="X12" s="461">
        <v>6.325455987311658</v>
      </c>
      <c r="Y12" s="461">
        <v>6.356463124504363</v>
      </c>
      <c r="Z12" s="461">
        <v>6.3874702616970671</v>
      </c>
      <c r="AA12" s="461">
        <v>6.4184773988897703</v>
      </c>
      <c r="AB12" s="461">
        <v>6.4494845360824744</v>
      </c>
      <c r="AC12" s="461">
        <v>6.4804916732751794</v>
      </c>
      <c r="AD12" s="461">
        <v>6.5114988104678835</v>
      </c>
      <c r="AE12" s="461">
        <v>6.5425059476605876</v>
      </c>
      <c r="AF12" s="461">
        <v>6.5735130848532926</v>
      </c>
      <c r="AG12" s="461">
        <v>6.6045202220459958</v>
      </c>
      <c r="AH12" s="461">
        <v>6.6355273592386999</v>
      </c>
      <c r="AI12" s="461">
        <v>6.6665344964314048</v>
      </c>
      <c r="AJ12" s="461">
        <v>6.6975416336241089</v>
      </c>
      <c r="AK12" s="461">
        <v>6.728548770816813</v>
      </c>
      <c r="AL12" s="461">
        <v>6.7595559080095162</v>
      </c>
      <c r="AM12" s="461">
        <v>6.7905630452022221</v>
      </c>
      <c r="AN12" s="461">
        <v>6.8215701823949253</v>
      </c>
      <c r="AO12" s="461">
        <v>6.8525773195876294</v>
      </c>
      <c r="AP12" s="461">
        <v>6.8835844567803344</v>
      </c>
      <c r="AQ12" s="461">
        <v>6.9145915939730385</v>
      </c>
      <c r="AR12" s="461">
        <v>6.9455987311657417</v>
      </c>
      <c r="AS12" s="461">
        <v>6.9766058683584475</v>
      </c>
      <c r="AT12" s="461">
        <v>7.0076130055511507</v>
      </c>
      <c r="AU12" s="461">
        <v>7.0386201427438548</v>
      </c>
      <c r="AV12" s="461">
        <v>7.0696272799365589</v>
      </c>
      <c r="AW12" s="461">
        <v>7.1006344171292639</v>
      </c>
      <c r="AX12" s="461">
        <v>7.1316415543219671</v>
      </c>
      <c r="AY12" s="461">
        <v>7.1626486915146712</v>
      </c>
      <c r="AZ12" s="461">
        <v>7.1936558287073762</v>
      </c>
      <c r="BA12" s="461">
        <v>7.2246629659000803</v>
      </c>
      <c r="BB12" s="461">
        <v>7.2556701030927844</v>
      </c>
      <c r="BC12" s="461">
        <v>7.2866772402854894</v>
      </c>
      <c r="BD12" s="461">
        <v>7.3176843774781934</v>
      </c>
      <c r="BE12" s="461">
        <v>7.3486915146708967</v>
      </c>
      <c r="BF12" s="461">
        <v>7.3796986518636007</v>
      </c>
      <c r="BG12" s="461">
        <v>7.4107057890563057</v>
      </c>
      <c r="BH12" s="461">
        <v>7.4417129262490098</v>
      </c>
      <c r="BI12" s="461">
        <v>7.472720063441713</v>
      </c>
      <c r="BJ12" s="461">
        <v>7.5037272006344189</v>
      </c>
      <c r="BK12" s="461">
        <v>7.5347343378271221</v>
      </c>
      <c r="BL12" s="461">
        <v>7.5657414750198262</v>
      </c>
      <c r="BM12" s="461">
        <v>7.5967486122125312</v>
      </c>
      <c r="BN12" s="461">
        <v>7.6277557494052353</v>
      </c>
      <c r="BO12" s="461">
        <v>7.6587628865979385</v>
      </c>
      <c r="BP12" s="461">
        <v>7.6897700237906426</v>
      </c>
      <c r="BQ12" s="461">
        <v>7.7207771609833467</v>
      </c>
      <c r="BR12" s="461">
        <v>7.7517842981760516</v>
      </c>
      <c r="BS12" s="461">
        <v>7.7827914353687557</v>
      </c>
      <c r="BT12" s="461">
        <v>7.8137985725614607</v>
      </c>
      <c r="BU12" s="507">
        <v>7.844805709754163</v>
      </c>
      <c r="BV12" s="461">
        <v>7.875812846946868</v>
      </c>
      <c r="BW12" s="461">
        <v>7.906819984139573</v>
      </c>
      <c r="BX12" s="461">
        <v>7.9378271213322762</v>
      </c>
      <c r="BY12" s="461">
        <v>7.9688342585249812</v>
      </c>
      <c r="BZ12" s="461">
        <v>7.9998413957176844</v>
      </c>
      <c r="CA12" s="461">
        <v>8.0308485329103902</v>
      </c>
      <c r="CB12" s="461">
        <v>8.0618556701030943</v>
      </c>
      <c r="CC12" s="461">
        <v>8.0928628072957967</v>
      </c>
      <c r="CD12" s="461">
        <v>8.1238699444885025</v>
      </c>
      <c r="CE12" s="461">
        <v>8.1548770816812048</v>
      </c>
      <c r="CF12" s="461">
        <v>8.1858842188739107</v>
      </c>
      <c r="CG12" s="461">
        <v>8.2168913560666148</v>
      </c>
      <c r="CH12" s="461">
        <v>8.2478984932593171</v>
      </c>
      <c r="CI12" s="461">
        <v>8.278905630452023</v>
      </c>
      <c r="CJ12" s="461">
        <v>8.3099127676447271</v>
      </c>
      <c r="CK12" s="461">
        <v>8.3409199048374312</v>
      </c>
      <c r="CL12" s="461">
        <v>8.3719270420301353</v>
      </c>
      <c r="CM12" s="461">
        <v>8.4029341792228394</v>
      </c>
      <c r="CN12" s="461">
        <v>8.4339413164155452</v>
      </c>
      <c r="CO12" s="461">
        <v>8.4649484536082475</v>
      </c>
      <c r="CP12" s="461">
        <v>8.4959555908009516</v>
      </c>
      <c r="CQ12" s="461">
        <v>8.5269627279936575</v>
      </c>
      <c r="CR12" s="461">
        <v>8.5579698651863598</v>
      </c>
      <c r="CS12" s="461">
        <v>8.5889770023790657</v>
      </c>
      <c r="CT12" s="461">
        <v>8.619984139571768</v>
      </c>
      <c r="CU12" s="461">
        <v>8.6509912767644739</v>
      </c>
      <c r="CV12" s="461">
        <v>8.681998413957178</v>
      </c>
      <c r="CW12" s="461">
        <v>8.7130055511498821</v>
      </c>
      <c r="CX12" s="461">
        <v>8.7440126883425862</v>
      </c>
      <c r="CY12" s="461">
        <v>8.7750198255352885</v>
      </c>
      <c r="CZ12" s="461">
        <v>8.8060269627279943</v>
      </c>
      <c r="DA12" s="461">
        <v>8.8370340999207002</v>
      </c>
      <c r="DB12" s="461">
        <v>8.8680412371134025</v>
      </c>
      <c r="DC12" s="461">
        <v>8.8990483743061066</v>
      </c>
      <c r="DD12" s="461">
        <v>8.9300555114988107</v>
      </c>
      <c r="DE12" s="461">
        <v>8.9610626486915148</v>
      </c>
      <c r="DF12" s="461">
        <v>8.9920697858842207</v>
      </c>
      <c r="DG12" s="461">
        <v>9.023076923076923</v>
      </c>
      <c r="DH12" s="461">
        <v>9.0540840602696289</v>
      </c>
      <c r="DI12" s="461">
        <v>9.0850911974623312</v>
      </c>
      <c r="DJ12" s="461">
        <v>9.116098334655037</v>
      </c>
      <c r="DK12" s="461">
        <v>9.1471054718477411</v>
      </c>
      <c r="DL12" s="461">
        <v>9.1781126090404435</v>
      </c>
      <c r="DM12" s="461">
        <v>9.2091197462331493</v>
      </c>
      <c r="DN12" s="461">
        <v>9.2401268834258534</v>
      </c>
      <c r="DO12" s="461">
        <v>9.2711340206185575</v>
      </c>
      <c r="DP12" s="461">
        <v>9.3021411578112616</v>
      </c>
      <c r="DQ12" s="461">
        <v>9.3331482950039657</v>
      </c>
      <c r="DR12" s="461">
        <v>9.3641554321966716</v>
      </c>
      <c r="DS12" s="461">
        <v>9.3951625693893739</v>
      </c>
      <c r="DT12" s="461">
        <v>9.426169706582078</v>
      </c>
      <c r="DU12" s="461">
        <v>9.4571768437747838</v>
      </c>
      <c r="DV12" s="461">
        <v>9.4881839809674862</v>
      </c>
      <c r="DW12" s="461">
        <v>9.519191118160192</v>
      </c>
      <c r="DX12" s="461">
        <v>9.5501982553528943</v>
      </c>
      <c r="DY12" s="461">
        <v>9.5812053925455984</v>
      </c>
      <c r="DZ12" s="461">
        <v>9.6122125297383043</v>
      </c>
      <c r="EA12" s="461">
        <v>9.6432196669310084</v>
      </c>
      <c r="EB12" s="461">
        <v>9.6742268041237125</v>
      </c>
      <c r="EC12" s="461">
        <v>9.7052339413164148</v>
      </c>
      <c r="ED12" s="461">
        <v>9.7362410785091207</v>
      </c>
      <c r="EE12" s="461">
        <v>9.7672482157018266</v>
      </c>
      <c r="EF12" s="461">
        <v>9.7982553528945289</v>
      </c>
      <c r="EG12" s="461">
        <v>9.829262490087233</v>
      </c>
      <c r="EH12" s="461">
        <v>9.8602696272799371</v>
      </c>
      <c r="EI12" s="461">
        <v>9.8912767644726429</v>
      </c>
      <c r="EJ12" s="461">
        <v>9.9222839016653452</v>
      </c>
      <c r="EK12" s="461">
        <v>9.9532910388580493</v>
      </c>
      <c r="EL12" s="461">
        <v>9.9842981760507552</v>
      </c>
      <c r="EM12" s="461">
        <v>10.015305313243458</v>
      </c>
      <c r="EN12" s="461">
        <v>10.046312450436163</v>
      </c>
      <c r="EO12" s="461">
        <v>10.077319587628867</v>
      </c>
      <c r="EP12" s="461">
        <v>10.10832672482157</v>
      </c>
      <c r="EQ12" s="461">
        <v>10.139333862014276</v>
      </c>
      <c r="ER12" s="461">
        <v>10.17034099920698</v>
      </c>
      <c r="ES12" s="461">
        <v>10.201348136399684</v>
      </c>
      <c r="ET12" s="461">
        <v>10.232355273592388</v>
      </c>
      <c r="EU12" s="461">
        <v>10.263362410785092</v>
      </c>
      <c r="EV12" s="461">
        <v>10.294369547977798</v>
      </c>
      <c r="EW12" s="461">
        <v>10.3253766851705</v>
      </c>
      <c r="EX12" s="461">
        <v>10.356383822363204</v>
      </c>
      <c r="EY12" s="461">
        <v>10.38739095955591</v>
      </c>
      <c r="EZ12" s="461">
        <v>10.418398096748613</v>
      </c>
      <c r="FA12" s="461">
        <v>10.449405233941318</v>
      </c>
      <c r="FB12" s="461">
        <v>10.480412371134021</v>
      </c>
      <c r="FC12" s="461">
        <v>10.511419508326727</v>
      </c>
      <c r="FD12" s="461">
        <v>10.542426645519431</v>
      </c>
      <c r="FE12" s="461">
        <v>10.573433782712135</v>
      </c>
    </row>
    <row r="13" spans="1:161" x14ac:dyDescent="0.25">
      <c r="A13" s="506">
        <v>7501042</v>
      </c>
      <c r="B13" s="505" t="s">
        <v>216</v>
      </c>
      <c r="C13" s="505" t="s">
        <v>155</v>
      </c>
      <c r="D13" s="461">
        <v>6.1138778747026175</v>
      </c>
      <c r="E13" s="461">
        <v>6.1471054718477403</v>
      </c>
      <c r="F13" s="461">
        <v>6.1803330689928631</v>
      </c>
      <c r="G13" s="461">
        <v>6.2135606661379867</v>
      </c>
      <c r="H13" s="461">
        <v>6.2467882632831095</v>
      </c>
      <c r="I13" s="461">
        <v>6.2800158604282323</v>
      </c>
      <c r="J13" s="461">
        <v>6.3132434575733551</v>
      </c>
      <c r="K13" s="461">
        <v>6.3464710547184771</v>
      </c>
      <c r="L13" s="461">
        <v>6.3796986518636007</v>
      </c>
      <c r="M13" s="461">
        <v>6.4129262490087244</v>
      </c>
      <c r="N13" s="461">
        <v>6.4461538461538472</v>
      </c>
      <c r="O13" s="461">
        <v>6.4793814432989683</v>
      </c>
      <c r="P13" s="461">
        <v>6.5126090404440919</v>
      </c>
      <c r="Q13" s="461">
        <v>6.5458366375892156</v>
      </c>
      <c r="R13" s="461">
        <v>6.5790642347343393</v>
      </c>
      <c r="S13" s="461">
        <v>6.6122918318794603</v>
      </c>
      <c r="T13" s="461">
        <v>6.6455194290245831</v>
      </c>
      <c r="U13" s="461">
        <v>6.6787470261697059</v>
      </c>
      <c r="V13" s="461">
        <v>6.7119746233148296</v>
      </c>
      <c r="W13" s="461">
        <v>6.7452022204599524</v>
      </c>
      <c r="X13" s="461">
        <v>6.7784298176050752</v>
      </c>
      <c r="Y13" s="461">
        <v>6.8116574147501998</v>
      </c>
      <c r="Z13" s="461">
        <v>6.8448850118953208</v>
      </c>
      <c r="AA13" s="461">
        <v>6.8781126090404445</v>
      </c>
      <c r="AB13" s="461">
        <v>6.9113402061855673</v>
      </c>
      <c r="AC13" s="461">
        <v>6.9445678033306901</v>
      </c>
      <c r="AD13" s="461">
        <v>6.9777954004758129</v>
      </c>
      <c r="AE13" s="461">
        <v>7.0110229976209357</v>
      </c>
      <c r="AF13" s="461">
        <v>7.0442505947660585</v>
      </c>
      <c r="AG13" s="461">
        <v>7.0774781919111822</v>
      </c>
      <c r="AH13" s="461">
        <v>7.110705789056305</v>
      </c>
      <c r="AI13" s="461">
        <v>7.1439333862014278</v>
      </c>
      <c r="AJ13" s="461">
        <v>7.1771609833465506</v>
      </c>
      <c r="AK13" s="461">
        <v>7.2103885804916734</v>
      </c>
      <c r="AL13" s="461">
        <v>7.2436161776367971</v>
      </c>
      <c r="AM13" s="461">
        <v>7.2768437747819199</v>
      </c>
      <c r="AN13" s="461">
        <v>7.3100713719270427</v>
      </c>
      <c r="AO13" s="461">
        <v>7.3432989690721655</v>
      </c>
      <c r="AP13" s="461">
        <v>7.3765265662172883</v>
      </c>
      <c r="AQ13" s="461">
        <v>7.4097541633624102</v>
      </c>
      <c r="AR13" s="461">
        <v>7.4429817605075348</v>
      </c>
      <c r="AS13" s="461">
        <v>7.4762093576526576</v>
      </c>
      <c r="AT13" s="461">
        <v>7.5094369547977786</v>
      </c>
      <c r="AU13" s="461">
        <v>7.5426645519429032</v>
      </c>
      <c r="AV13" s="461">
        <v>7.5758921490880251</v>
      </c>
      <c r="AW13" s="461">
        <v>7.6091197462331488</v>
      </c>
      <c r="AX13" s="461">
        <v>7.6423473433782725</v>
      </c>
      <c r="AY13" s="461">
        <v>7.6755749405233935</v>
      </c>
      <c r="AZ13" s="461">
        <v>7.7088025376685181</v>
      </c>
      <c r="BA13" s="461">
        <v>7.74203013481364</v>
      </c>
      <c r="BB13" s="461">
        <v>7.7752577319587628</v>
      </c>
      <c r="BC13" s="461">
        <v>7.8084853291038874</v>
      </c>
      <c r="BD13" s="461">
        <v>7.8417129262490084</v>
      </c>
      <c r="BE13" s="461">
        <v>7.874940523394133</v>
      </c>
      <c r="BF13" s="461">
        <v>7.9081681205392549</v>
      </c>
      <c r="BG13" s="461">
        <v>7.9413957176843786</v>
      </c>
      <c r="BH13" s="461">
        <v>7.9746233148295014</v>
      </c>
      <c r="BI13" s="461">
        <v>8.0078509119746233</v>
      </c>
      <c r="BJ13" s="461">
        <v>8.0410785091197479</v>
      </c>
      <c r="BK13" s="461">
        <v>8.0743061062648689</v>
      </c>
      <c r="BL13" s="461">
        <v>8.1075337034099917</v>
      </c>
      <c r="BM13" s="461">
        <v>8.1407613005551163</v>
      </c>
      <c r="BN13" s="461">
        <v>8.1739888977002373</v>
      </c>
      <c r="BO13" s="461">
        <v>8.2072164948453619</v>
      </c>
      <c r="BP13" s="461">
        <v>8.2404440919904847</v>
      </c>
      <c r="BQ13" s="461">
        <v>8.2736716891356075</v>
      </c>
      <c r="BR13" s="461">
        <v>8.306899286280732</v>
      </c>
      <c r="BS13" s="461">
        <v>8.3401268834258531</v>
      </c>
      <c r="BT13" s="461">
        <v>8.3733544805709759</v>
      </c>
      <c r="BU13" s="507">
        <v>8.4065820777160987</v>
      </c>
      <c r="BV13" s="461">
        <v>8.4398096748612215</v>
      </c>
      <c r="BW13" s="461">
        <v>8.4730372720063443</v>
      </c>
      <c r="BX13" s="461">
        <v>8.5062648691514671</v>
      </c>
      <c r="BY13" s="461">
        <v>8.5394924662965899</v>
      </c>
      <c r="BZ13" s="461">
        <v>8.5727200634417144</v>
      </c>
      <c r="CA13" s="461">
        <v>8.6059476605868372</v>
      </c>
      <c r="CB13" s="461">
        <v>8.63917525773196</v>
      </c>
      <c r="CC13" s="461">
        <v>8.6724028548770828</v>
      </c>
      <c r="CD13" s="461">
        <v>8.7056304520222056</v>
      </c>
      <c r="CE13" s="461">
        <v>8.7388580491673284</v>
      </c>
      <c r="CF13" s="461">
        <v>8.7720856463124512</v>
      </c>
      <c r="CG13" s="461">
        <v>8.805313243457574</v>
      </c>
      <c r="CH13" s="461">
        <v>8.8385408406026968</v>
      </c>
      <c r="CI13" s="461">
        <v>8.8717684377478196</v>
      </c>
      <c r="CJ13" s="461">
        <v>8.9049960348929424</v>
      </c>
      <c r="CK13" s="461">
        <v>8.938223632038067</v>
      </c>
      <c r="CL13" s="461">
        <v>8.9714512291831898</v>
      </c>
      <c r="CM13" s="461">
        <v>9.0046788263283108</v>
      </c>
      <c r="CN13" s="461">
        <v>9.0379064234734354</v>
      </c>
      <c r="CO13" s="461">
        <v>9.0711340206185564</v>
      </c>
      <c r="CP13" s="461">
        <v>9.104361617763681</v>
      </c>
      <c r="CQ13" s="461">
        <v>9.1375892149088038</v>
      </c>
      <c r="CR13" s="461">
        <v>9.1708168120539248</v>
      </c>
      <c r="CS13" s="461">
        <v>9.2040444091990494</v>
      </c>
      <c r="CT13" s="461">
        <v>9.2372720063441722</v>
      </c>
      <c r="CU13" s="461">
        <v>9.270499603489295</v>
      </c>
      <c r="CV13" s="461">
        <v>9.3037272006344196</v>
      </c>
      <c r="CW13" s="461">
        <v>9.3369547977795406</v>
      </c>
      <c r="CX13" s="461">
        <v>9.3701823949246634</v>
      </c>
      <c r="CY13" s="461">
        <v>9.4034099920697862</v>
      </c>
      <c r="CZ13" s="461">
        <v>9.436637589214909</v>
      </c>
      <c r="DA13" s="461">
        <v>9.4698651863600336</v>
      </c>
      <c r="DB13" s="461">
        <v>9.5030927835051546</v>
      </c>
      <c r="DC13" s="461">
        <v>9.5363203806502774</v>
      </c>
      <c r="DD13" s="461">
        <v>9.5695479777954002</v>
      </c>
      <c r="DE13" s="461">
        <v>9.6027755749405248</v>
      </c>
      <c r="DF13" s="461">
        <v>9.6360031720856476</v>
      </c>
      <c r="DG13" s="461">
        <v>9.6692307692307704</v>
      </c>
      <c r="DH13" s="461">
        <v>9.7024583663758932</v>
      </c>
      <c r="DI13" s="461">
        <v>9.735685963521016</v>
      </c>
      <c r="DJ13" s="461">
        <v>9.7689135606661388</v>
      </c>
      <c r="DK13" s="461">
        <v>9.8021411578112616</v>
      </c>
      <c r="DL13" s="461">
        <v>9.8353687549563844</v>
      </c>
      <c r="DM13" s="461">
        <v>9.8685963521015072</v>
      </c>
      <c r="DN13" s="461">
        <v>9.90182394924663</v>
      </c>
      <c r="DO13" s="461">
        <v>9.9350515463917528</v>
      </c>
      <c r="DP13" s="461">
        <v>9.9682791435368774</v>
      </c>
      <c r="DQ13" s="461">
        <v>10.001506740682</v>
      </c>
      <c r="DR13" s="461">
        <v>10.034734337827123</v>
      </c>
      <c r="DS13" s="461">
        <v>10.067961934972244</v>
      </c>
      <c r="DT13" s="461">
        <v>10.101189532117369</v>
      </c>
      <c r="DU13" s="461">
        <v>10.134417129262491</v>
      </c>
      <c r="DV13" s="461">
        <v>10.167644726407612</v>
      </c>
      <c r="DW13" s="461">
        <v>10.200872323552737</v>
      </c>
      <c r="DX13" s="461">
        <v>10.234099920697858</v>
      </c>
      <c r="DY13" s="461">
        <v>10.267327517842983</v>
      </c>
      <c r="DZ13" s="461">
        <v>10.300555114988105</v>
      </c>
      <c r="EA13" s="461">
        <v>10.333782712133228</v>
      </c>
      <c r="EB13" s="461">
        <v>10.367010309278353</v>
      </c>
      <c r="EC13" s="461">
        <v>10.400237906423474</v>
      </c>
      <c r="ED13" s="461">
        <v>10.433465503568597</v>
      </c>
      <c r="EE13" s="461">
        <v>10.466693100713721</v>
      </c>
      <c r="EF13" s="461">
        <v>10.499920697858842</v>
      </c>
      <c r="EG13" s="461">
        <v>10.533148295003965</v>
      </c>
      <c r="EH13" s="461">
        <v>10.566375892149088</v>
      </c>
      <c r="EI13" s="461">
        <v>10.599603489294211</v>
      </c>
      <c r="EJ13" s="461">
        <v>10.632831086439335</v>
      </c>
      <c r="EK13" s="461">
        <v>10.666058683584458</v>
      </c>
      <c r="EL13" s="461">
        <v>10.699286280729581</v>
      </c>
      <c r="EM13" s="461">
        <v>10.732513877874704</v>
      </c>
      <c r="EN13" s="461">
        <v>10.765741475019826</v>
      </c>
      <c r="EO13" s="461">
        <v>10.798969072164949</v>
      </c>
      <c r="EP13" s="461">
        <v>10.832196669310072</v>
      </c>
      <c r="EQ13" s="461">
        <v>10.865424266455195</v>
      </c>
      <c r="ER13" s="461">
        <v>10.898651863600318</v>
      </c>
      <c r="ES13" s="461">
        <v>10.93187946074544</v>
      </c>
      <c r="ET13" s="461">
        <v>10.965107057890563</v>
      </c>
      <c r="EU13" s="461">
        <v>10.998334655035686</v>
      </c>
      <c r="EV13" s="461">
        <v>11.031562252180811</v>
      </c>
      <c r="EW13" s="461">
        <v>11.064789849325933</v>
      </c>
      <c r="EX13" s="461">
        <v>11.098017446471056</v>
      </c>
      <c r="EY13" s="461">
        <v>11.131245043616179</v>
      </c>
      <c r="EZ13" s="461">
        <v>11.164472640761302</v>
      </c>
      <c r="FA13" s="461">
        <v>11.197700237906425</v>
      </c>
      <c r="FB13" s="461">
        <v>11.230927835051546</v>
      </c>
      <c r="FC13" s="461">
        <v>11.26415543219667</v>
      </c>
      <c r="FD13" s="461">
        <v>11.297383029341793</v>
      </c>
      <c r="FE13" s="461">
        <v>11.330610626486916</v>
      </c>
    </row>
    <row r="14" spans="1:161" x14ac:dyDescent="0.25">
      <c r="A14" s="506">
        <v>7501043</v>
      </c>
      <c r="B14" s="505" t="s">
        <v>217</v>
      </c>
      <c r="C14" s="505" t="s">
        <v>155</v>
      </c>
      <c r="D14" s="461">
        <v>7.0816812053925462</v>
      </c>
      <c r="E14" s="461">
        <v>7.1193497224425055</v>
      </c>
      <c r="F14" s="461">
        <v>7.1570182394924657</v>
      </c>
      <c r="G14" s="461">
        <v>7.1946867565424268</v>
      </c>
      <c r="H14" s="461">
        <v>7.2323552735923871</v>
      </c>
      <c r="I14" s="461">
        <v>7.2700237906423473</v>
      </c>
      <c r="J14" s="461">
        <v>7.3076923076923084</v>
      </c>
      <c r="K14" s="461">
        <v>7.3453608247422677</v>
      </c>
      <c r="L14" s="461">
        <v>7.3830293417922297</v>
      </c>
      <c r="M14" s="461">
        <v>7.420697858842189</v>
      </c>
      <c r="N14" s="461">
        <v>7.4583663758921492</v>
      </c>
      <c r="O14" s="461">
        <v>7.4960348929421095</v>
      </c>
      <c r="P14" s="461">
        <v>7.5337034099920706</v>
      </c>
      <c r="Q14" s="461">
        <v>7.5713719270420299</v>
      </c>
      <c r="R14" s="461">
        <v>7.6090404440919901</v>
      </c>
      <c r="S14" s="461">
        <v>7.6467089611419512</v>
      </c>
      <c r="T14" s="461">
        <v>7.6843774781919114</v>
      </c>
      <c r="U14" s="461">
        <v>7.7220459952418716</v>
      </c>
      <c r="V14" s="461">
        <v>7.7597145122918327</v>
      </c>
      <c r="W14" s="461">
        <v>7.7973830293417929</v>
      </c>
      <c r="X14" s="461">
        <v>7.8350515463917523</v>
      </c>
      <c r="Y14" s="461">
        <v>7.8727200634417134</v>
      </c>
      <c r="Z14" s="461">
        <v>7.9103885804916736</v>
      </c>
      <c r="AA14" s="461">
        <v>7.9480570975416338</v>
      </c>
      <c r="AB14" s="461">
        <v>7.9857256145915931</v>
      </c>
      <c r="AC14" s="461">
        <v>8.0233941316415542</v>
      </c>
      <c r="AD14" s="461">
        <v>8.0610626486915162</v>
      </c>
      <c r="AE14" s="461">
        <v>8.0987311657414747</v>
      </c>
      <c r="AF14" s="461">
        <v>8.1363996827914367</v>
      </c>
      <c r="AG14" s="461">
        <v>8.1740681998413951</v>
      </c>
      <c r="AH14" s="461">
        <v>8.2117367168913553</v>
      </c>
      <c r="AI14" s="461">
        <v>8.2494052339413173</v>
      </c>
      <c r="AJ14" s="461">
        <v>8.2870737509912775</v>
      </c>
      <c r="AK14" s="461">
        <v>8.324742268041236</v>
      </c>
      <c r="AL14" s="461">
        <v>8.3624107850911962</v>
      </c>
      <c r="AM14" s="461">
        <v>8.4000793021411582</v>
      </c>
      <c r="AN14" s="461">
        <v>8.4377478191911184</v>
      </c>
      <c r="AO14" s="461">
        <v>8.4754163362410786</v>
      </c>
      <c r="AP14" s="461">
        <v>8.5130848532910388</v>
      </c>
      <c r="AQ14" s="461">
        <v>8.550753370340999</v>
      </c>
      <c r="AR14" s="461">
        <v>8.5884218873909592</v>
      </c>
      <c r="AS14" s="461">
        <v>8.6260904044409195</v>
      </c>
      <c r="AT14" s="461">
        <v>8.6637589214908797</v>
      </c>
      <c r="AU14" s="461">
        <v>8.7014274385408417</v>
      </c>
      <c r="AV14" s="461">
        <v>8.7390959555908001</v>
      </c>
      <c r="AW14" s="461">
        <v>8.7767644726407621</v>
      </c>
      <c r="AX14" s="461">
        <v>8.8144329896907223</v>
      </c>
      <c r="AY14" s="461">
        <v>8.8521015067406807</v>
      </c>
      <c r="AZ14" s="461">
        <v>8.8897700237906427</v>
      </c>
      <c r="BA14" s="461">
        <v>8.927438540840603</v>
      </c>
      <c r="BB14" s="461">
        <v>8.9651070578905632</v>
      </c>
      <c r="BC14" s="461">
        <v>9.0027755749405234</v>
      </c>
      <c r="BD14" s="461">
        <v>9.0404440919904836</v>
      </c>
      <c r="BE14" s="461">
        <v>9.0781126090404438</v>
      </c>
      <c r="BF14" s="461">
        <v>9.115781126090404</v>
      </c>
      <c r="BG14" s="461">
        <v>9.1534496431403642</v>
      </c>
      <c r="BH14" s="461">
        <v>9.1911181601903262</v>
      </c>
      <c r="BI14" s="461">
        <v>9.2287866772402865</v>
      </c>
      <c r="BJ14" s="461">
        <v>9.2664551942902449</v>
      </c>
      <c r="BK14" s="461">
        <v>9.3041237113402051</v>
      </c>
      <c r="BL14" s="461">
        <v>9.3417922283901671</v>
      </c>
      <c r="BM14" s="461">
        <v>9.3794607454401273</v>
      </c>
      <c r="BN14" s="461">
        <v>9.4171292624900858</v>
      </c>
      <c r="BO14" s="461">
        <v>9.4547977795400477</v>
      </c>
      <c r="BP14" s="461">
        <v>9.492466296590008</v>
      </c>
      <c r="BQ14" s="461">
        <v>9.5301348136399682</v>
      </c>
      <c r="BR14" s="461">
        <v>9.5678033306899284</v>
      </c>
      <c r="BS14" s="461">
        <v>9.6054718477398886</v>
      </c>
      <c r="BT14" s="461">
        <v>9.6431403647898488</v>
      </c>
      <c r="BU14" s="507">
        <v>9.680808881839809</v>
      </c>
      <c r="BV14" s="461">
        <v>9.7184773988897692</v>
      </c>
      <c r="BW14" s="461">
        <v>9.7561459159397312</v>
      </c>
      <c r="BX14" s="461">
        <v>9.7938144329896897</v>
      </c>
      <c r="BY14" s="461">
        <v>9.8314829500396517</v>
      </c>
      <c r="BZ14" s="461">
        <v>9.8691514670896119</v>
      </c>
      <c r="CA14" s="461">
        <v>9.9068199841395721</v>
      </c>
      <c r="CB14" s="461">
        <v>9.9444885011895323</v>
      </c>
      <c r="CC14" s="461">
        <v>9.9821570182394925</v>
      </c>
      <c r="CD14" s="461">
        <v>10.019825535289453</v>
      </c>
      <c r="CE14" s="461">
        <v>10.057494052339411</v>
      </c>
      <c r="CF14" s="461">
        <v>10.095162569389373</v>
      </c>
      <c r="CG14" s="461">
        <v>10.132831086439335</v>
      </c>
      <c r="CH14" s="461">
        <v>10.170499603489294</v>
      </c>
      <c r="CI14" s="461">
        <v>10.208168120539254</v>
      </c>
      <c r="CJ14" s="461">
        <v>10.245836637589214</v>
      </c>
      <c r="CK14" s="461">
        <v>10.283505154639176</v>
      </c>
      <c r="CL14" s="461">
        <v>10.321173671689136</v>
      </c>
      <c r="CM14" s="461">
        <v>10.358842188739095</v>
      </c>
      <c r="CN14" s="461">
        <v>10.396510705789057</v>
      </c>
      <c r="CO14" s="461">
        <v>10.434179222839017</v>
      </c>
      <c r="CP14" s="461">
        <v>10.471847739888977</v>
      </c>
      <c r="CQ14" s="461">
        <v>10.509516256938937</v>
      </c>
      <c r="CR14" s="461">
        <v>10.547184773988898</v>
      </c>
      <c r="CS14" s="461">
        <v>10.584853291038858</v>
      </c>
      <c r="CT14" s="461">
        <v>10.622521808088818</v>
      </c>
      <c r="CU14" s="461">
        <v>10.660190325138778</v>
      </c>
      <c r="CV14" s="461">
        <v>10.69785884218874</v>
      </c>
      <c r="CW14" s="461">
        <v>10.735527359238699</v>
      </c>
      <c r="CX14" s="461">
        <v>10.773195876288661</v>
      </c>
      <c r="CY14" s="461">
        <v>10.810864393338619</v>
      </c>
      <c r="CZ14" s="461">
        <v>10.848532910388579</v>
      </c>
      <c r="DA14" s="461">
        <v>10.886201427438541</v>
      </c>
      <c r="DB14" s="461">
        <v>10.923869944488501</v>
      </c>
      <c r="DC14" s="461">
        <v>10.961538461538462</v>
      </c>
      <c r="DD14" s="461">
        <v>10.99920697858842</v>
      </c>
      <c r="DE14" s="461">
        <v>11.036875495638382</v>
      </c>
      <c r="DF14" s="461">
        <v>11.074544012688344</v>
      </c>
      <c r="DG14" s="461">
        <v>11.112212529738303</v>
      </c>
      <c r="DH14" s="461">
        <v>11.149881046788263</v>
      </c>
      <c r="DI14" s="461">
        <v>11.187549563838223</v>
      </c>
      <c r="DJ14" s="461">
        <v>11.225218080888185</v>
      </c>
      <c r="DK14" s="461">
        <v>11.262886597938143</v>
      </c>
      <c r="DL14" s="461">
        <v>11.300555114988104</v>
      </c>
      <c r="DM14" s="461">
        <v>11.338223632038066</v>
      </c>
      <c r="DN14" s="461">
        <v>11.375892149088026</v>
      </c>
      <c r="DO14" s="461">
        <v>11.413560666137986</v>
      </c>
      <c r="DP14" s="461">
        <v>11.451229183187946</v>
      </c>
      <c r="DQ14" s="461">
        <v>11.488897700237906</v>
      </c>
      <c r="DR14" s="461">
        <v>11.526566217287867</v>
      </c>
      <c r="DS14" s="461">
        <v>11.564234734337827</v>
      </c>
      <c r="DT14" s="461">
        <v>11.601903251387787</v>
      </c>
      <c r="DU14" s="461">
        <v>11.639571768437749</v>
      </c>
      <c r="DV14" s="461">
        <v>11.677240285487708</v>
      </c>
      <c r="DW14" s="461">
        <v>11.71490880253767</v>
      </c>
      <c r="DX14" s="461">
        <v>11.752577319587628</v>
      </c>
      <c r="DY14" s="461">
        <v>11.790245836637588</v>
      </c>
      <c r="DZ14" s="461">
        <v>11.82791435368755</v>
      </c>
      <c r="EA14" s="461">
        <v>11.86558287073751</v>
      </c>
      <c r="EB14" s="461">
        <v>11.903251387787471</v>
      </c>
      <c r="EC14" s="461">
        <v>11.940919904837429</v>
      </c>
      <c r="ED14" s="461">
        <v>11.978588421887391</v>
      </c>
      <c r="EE14" s="461">
        <v>12.016256938937353</v>
      </c>
      <c r="EF14" s="461">
        <v>12.053925455987311</v>
      </c>
      <c r="EG14" s="461">
        <v>12.091593973037272</v>
      </c>
      <c r="EH14" s="461">
        <v>12.129262490087232</v>
      </c>
      <c r="EI14" s="461">
        <v>12.166931007137194</v>
      </c>
      <c r="EJ14" s="461">
        <v>12.204599524187152</v>
      </c>
      <c r="EK14" s="461">
        <v>12.242268041237113</v>
      </c>
      <c r="EL14" s="461">
        <v>12.279936558287075</v>
      </c>
      <c r="EM14" s="461">
        <v>12.317605075337035</v>
      </c>
      <c r="EN14" s="461">
        <v>12.355273592386995</v>
      </c>
      <c r="EO14" s="461">
        <v>12.392942109436955</v>
      </c>
      <c r="EP14" s="461">
        <v>12.430610626486915</v>
      </c>
      <c r="EQ14" s="461">
        <v>12.468279143536876</v>
      </c>
      <c r="ER14" s="461">
        <v>12.505947660586836</v>
      </c>
      <c r="ES14" s="461">
        <v>12.543616177636796</v>
      </c>
      <c r="ET14" s="461">
        <v>12.581284694686758</v>
      </c>
      <c r="EU14" s="461">
        <v>12.618953211736716</v>
      </c>
      <c r="EV14" s="461">
        <v>12.656621728786677</v>
      </c>
      <c r="EW14" s="461">
        <v>12.694290245836639</v>
      </c>
      <c r="EX14" s="461">
        <v>12.731958762886599</v>
      </c>
      <c r="EY14" s="461">
        <v>12.769627279936559</v>
      </c>
      <c r="EZ14" s="461">
        <v>12.807295796986519</v>
      </c>
      <c r="FA14" s="461">
        <v>12.844964314036481</v>
      </c>
      <c r="FB14" s="461">
        <v>12.882632831086438</v>
      </c>
      <c r="FC14" s="461">
        <v>12.920301348136402</v>
      </c>
      <c r="FD14" s="461">
        <v>12.95796986518636</v>
      </c>
      <c r="FE14" s="461">
        <v>12.99563838223632</v>
      </c>
    </row>
    <row r="15" spans="1:161" x14ac:dyDescent="0.25">
      <c r="A15" s="506">
        <v>7501044</v>
      </c>
      <c r="B15" s="505" t="s">
        <v>218</v>
      </c>
      <c r="C15" s="505" t="s">
        <v>155</v>
      </c>
      <c r="D15" s="461">
        <v>8.5652656621728802</v>
      </c>
      <c r="E15" s="461">
        <v>8.6118160190325153</v>
      </c>
      <c r="F15" s="461">
        <v>8.6583663758921503</v>
      </c>
      <c r="G15" s="461">
        <v>8.7049167327517853</v>
      </c>
      <c r="H15" s="461">
        <v>8.7514670896114204</v>
      </c>
      <c r="I15" s="461">
        <v>8.7980174464710554</v>
      </c>
      <c r="J15" s="461">
        <v>8.8445678033306905</v>
      </c>
      <c r="K15" s="461">
        <v>8.8911181601903255</v>
      </c>
      <c r="L15" s="461">
        <v>8.9376685170499606</v>
      </c>
      <c r="M15" s="461">
        <v>8.9842188739095974</v>
      </c>
      <c r="N15" s="461">
        <v>9.0307692307692324</v>
      </c>
      <c r="O15" s="461">
        <v>9.0773195876288675</v>
      </c>
      <c r="P15" s="461">
        <v>9.1238699444885025</v>
      </c>
      <c r="Q15" s="461">
        <v>9.1704203013481376</v>
      </c>
      <c r="R15" s="461">
        <v>9.2169706582077726</v>
      </c>
      <c r="S15" s="461">
        <v>9.2635210150674077</v>
      </c>
      <c r="T15" s="461">
        <v>9.3100713719270427</v>
      </c>
      <c r="U15" s="461">
        <v>9.3566217287866777</v>
      </c>
      <c r="V15" s="461">
        <v>9.4031720856463128</v>
      </c>
      <c r="W15" s="461">
        <v>9.4497224425059478</v>
      </c>
      <c r="X15" s="461">
        <v>9.4962727993655829</v>
      </c>
      <c r="Y15" s="461">
        <v>9.5428231562252197</v>
      </c>
      <c r="Z15" s="461">
        <v>9.5893735130848547</v>
      </c>
      <c r="AA15" s="461">
        <v>9.6359238699444898</v>
      </c>
      <c r="AB15" s="461">
        <v>9.6824742268041248</v>
      </c>
      <c r="AC15" s="461">
        <v>9.7290245836637599</v>
      </c>
      <c r="AD15" s="461">
        <v>9.7755749405233967</v>
      </c>
      <c r="AE15" s="461">
        <v>9.82212529738303</v>
      </c>
      <c r="AF15" s="461">
        <v>9.868675654242665</v>
      </c>
      <c r="AG15" s="461">
        <v>9.9152260111023001</v>
      </c>
      <c r="AH15" s="461">
        <v>9.9617763679619351</v>
      </c>
      <c r="AI15" s="461">
        <v>10.008326724821572</v>
      </c>
      <c r="AJ15" s="461">
        <v>10.054877081681205</v>
      </c>
      <c r="AK15" s="461">
        <v>10.101427438540842</v>
      </c>
      <c r="AL15" s="461">
        <v>10.147977795400477</v>
      </c>
      <c r="AM15" s="461">
        <v>10.194528152260112</v>
      </c>
      <c r="AN15" s="461">
        <v>10.241078509119749</v>
      </c>
      <c r="AO15" s="461">
        <v>10.287628865979382</v>
      </c>
      <c r="AP15" s="461">
        <v>10.334179222839017</v>
      </c>
      <c r="AQ15" s="461">
        <v>10.380729579698652</v>
      </c>
      <c r="AR15" s="461">
        <v>10.427279936558287</v>
      </c>
      <c r="AS15" s="461">
        <v>10.473830293417924</v>
      </c>
      <c r="AT15" s="461">
        <v>10.520380650277557</v>
      </c>
      <c r="AU15" s="461">
        <v>10.566931007137194</v>
      </c>
      <c r="AV15" s="461">
        <v>10.613481363996828</v>
      </c>
      <c r="AW15" s="461">
        <v>10.660031720856464</v>
      </c>
      <c r="AX15" s="461">
        <v>10.706582077716099</v>
      </c>
      <c r="AY15" s="461">
        <v>10.753132434575734</v>
      </c>
      <c r="AZ15" s="461">
        <v>10.799682791435371</v>
      </c>
      <c r="BA15" s="461">
        <v>10.846233148295005</v>
      </c>
      <c r="BB15" s="461">
        <v>10.89278350515464</v>
      </c>
      <c r="BC15" s="461">
        <v>10.939333862014276</v>
      </c>
      <c r="BD15" s="461">
        <v>10.98588421887391</v>
      </c>
      <c r="BE15" s="461">
        <v>11.032434575733546</v>
      </c>
      <c r="BF15" s="461">
        <v>11.07898493259318</v>
      </c>
      <c r="BG15" s="461">
        <v>11.125535289452815</v>
      </c>
      <c r="BH15" s="461">
        <v>11.172085646312452</v>
      </c>
      <c r="BI15" s="461">
        <v>11.218636003172087</v>
      </c>
      <c r="BJ15" s="461">
        <v>11.265186360031722</v>
      </c>
      <c r="BK15" s="461">
        <v>11.311736716891357</v>
      </c>
      <c r="BL15" s="461">
        <v>11.358287073750992</v>
      </c>
      <c r="BM15" s="461">
        <v>11.404837430610629</v>
      </c>
      <c r="BN15" s="461">
        <v>11.451387787470262</v>
      </c>
      <c r="BO15" s="461">
        <v>11.497938144329899</v>
      </c>
      <c r="BP15" s="461">
        <v>11.544488501189532</v>
      </c>
      <c r="BQ15" s="461">
        <v>11.591038858049169</v>
      </c>
      <c r="BR15" s="461">
        <v>11.637589214908804</v>
      </c>
      <c r="BS15" s="461">
        <v>11.684139571768437</v>
      </c>
      <c r="BT15" s="461">
        <v>11.730689928628074</v>
      </c>
      <c r="BU15" s="507">
        <v>11.777240285487709</v>
      </c>
      <c r="BV15" s="461">
        <v>11.823790642347344</v>
      </c>
      <c r="BW15" s="461">
        <v>11.870340999206981</v>
      </c>
      <c r="BX15" s="461">
        <v>11.916891356066614</v>
      </c>
      <c r="BY15" s="461">
        <v>11.963441712926251</v>
      </c>
      <c r="BZ15" s="461">
        <v>12.009992069785884</v>
      </c>
      <c r="CA15" s="461">
        <v>12.056542426645521</v>
      </c>
      <c r="CB15" s="461">
        <v>12.103092783505156</v>
      </c>
      <c r="CC15" s="461">
        <v>12.149643140364789</v>
      </c>
      <c r="CD15" s="461">
        <v>12.196193497224426</v>
      </c>
      <c r="CE15" s="461">
        <v>12.242743854084059</v>
      </c>
      <c r="CF15" s="461">
        <v>12.289294210943696</v>
      </c>
      <c r="CG15" s="461">
        <v>12.335844567803331</v>
      </c>
      <c r="CH15" s="461">
        <v>12.382394924662966</v>
      </c>
      <c r="CI15" s="461">
        <v>12.428945281522603</v>
      </c>
      <c r="CJ15" s="461">
        <v>12.475495638382236</v>
      </c>
      <c r="CK15" s="461">
        <v>12.522045995241873</v>
      </c>
      <c r="CL15" s="461">
        <v>12.568596352101508</v>
      </c>
      <c r="CM15" s="461">
        <v>12.615146708961143</v>
      </c>
      <c r="CN15" s="461">
        <v>12.661697065820778</v>
      </c>
      <c r="CO15" s="461">
        <v>12.708247422680412</v>
      </c>
      <c r="CP15" s="461">
        <v>12.754797779540048</v>
      </c>
      <c r="CQ15" s="461">
        <v>12.801348136399682</v>
      </c>
      <c r="CR15" s="461">
        <v>12.847898493259319</v>
      </c>
      <c r="CS15" s="461">
        <v>12.894448850118954</v>
      </c>
      <c r="CT15" s="461">
        <v>12.940999206978587</v>
      </c>
      <c r="CU15" s="461">
        <v>12.987549563838224</v>
      </c>
      <c r="CV15" s="461">
        <v>13.03409992069786</v>
      </c>
      <c r="CW15" s="461">
        <v>13.080650277557494</v>
      </c>
      <c r="CX15" s="461">
        <v>13.127200634417131</v>
      </c>
      <c r="CY15" s="461">
        <v>13.173750991276764</v>
      </c>
      <c r="CZ15" s="461">
        <v>13.220301348136401</v>
      </c>
      <c r="DA15" s="461">
        <v>13.266851704996034</v>
      </c>
      <c r="DB15" s="461">
        <v>13.313402061855671</v>
      </c>
      <c r="DC15" s="461">
        <v>13.359952418715304</v>
      </c>
      <c r="DD15" s="461">
        <v>13.406502775574941</v>
      </c>
      <c r="DE15" s="461">
        <v>13.453053132434576</v>
      </c>
      <c r="DF15" s="461">
        <v>13.499603489294211</v>
      </c>
      <c r="DG15" s="461">
        <v>13.546153846153846</v>
      </c>
      <c r="DH15" s="461">
        <v>13.592704203013483</v>
      </c>
      <c r="DI15" s="461">
        <v>13.639254559873116</v>
      </c>
      <c r="DJ15" s="461">
        <v>13.685804916732753</v>
      </c>
      <c r="DK15" s="461">
        <v>13.73235527359239</v>
      </c>
      <c r="DL15" s="461">
        <v>13.778905630452023</v>
      </c>
      <c r="DM15" s="461">
        <v>13.825455987311656</v>
      </c>
      <c r="DN15" s="461">
        <v>13.872006344171293</v>
      </c>
      <c r="DO15" s="461">
        <v>13.918556701030926</v>
      </c>
      <c r="DP15" s="461">
        <v>13.965107057890563</v>
      </c>
      <c r="DQ15" s="461">
        <v>14.011657414750198</v>
      </c>
      <c r="DR15" s="461">
        <v>14.058207771609833</v>
      </c>
      <c r="DS15" s="461">
        <v>14.104758128469468</v>
      </c>
      <c r="DT15" s="461">
        <v>14.151308485329105</v>
      </c>
      <c r="DU15" s="461">
        <v>14.197858842188742</v>
      </c>
      <c r="DV15" s="461">
        <v>14.244409199048375</v>
      </c>
      <c r="DW15" s="461">
        <v>14.290959555908012</v>
      </c>
      <c r="DX15" s="461">
        <v>14.337509912767645</v>
      </c>
      <c r="DY15" s="461">
        <v>14.384060269627279</v>
      </c>
      <c r="DZ15" s="461">
        <v>14.430610626486915</v>
      </c>
      <c r="EA15" s="461">
        <v>14.477160983346549</v>
      </c>
      <c r="EB15" s="461">
        <v>14.523711340206185</v>
      </c>
      <c r="EC15" s="461">
        <v>14.570261697065821</v>
      </c>
      <c r="ED15" s="461">
        <v>14.616812053925456</v>
      </c>
      <c r="EE15" s="461">
        <v>14.663362410785092</v>
      </c>
      <c r="EF15" s="461">
        <v>14.709912767644727</v>
      </c>
      <c r="EG15" s="461">
        <v>14.756463124504361</v>
      </c>
      <c r="EH15" s="461">
        <v>14.803013481363994</v>
      </c>
      <c r="EI15" s="461">
        <v>14.849563838223631</v>
      </c>
      <c r="EJ15" s="461">
        <v>14.896114195083268</v>
      </c>
      <c r="EK15" s="461">
        <v>14.942664551942901</v>
      </c>
      <c r="EL15" s="461">
        <v>14.989214908802538</v>
      </c>
      <c r="EM15" s="461">
        <v>15.035765265662171</v>
      </c>
      <c r="EN15" s="461">
        <v>15.082315622521808</v>
      </c>
      <c r="EO15" s="461">
        <v>15.128865979381443</v>
      </c>
      <c r="EP15" s="461">
        <v>15.175416336241078</v>
      </c>
      <c r="EQ15" s="461">
        <v>15.221966693100713</v>
      </c>
      <c r="ER15" s="461">
        <v>15.26851704996035</v>
      </c>
      <c r="ES15" s="461">
        <v>15.315067406819983</v>
      </c>
      <c r="ET15" s="461">
        <v>15.36161776367962</v>
      </c>
      <c r="EU15" s="461">
        <v>15.408168120539253</v>
      </c>
      <c r="EV15" s="461">
        <v>15.45471847739889</v>
      </c>
      <c r="EW15" s="461">
        <v>15.501268834258523</v>
      </c>
      <c r="EX15" s="461">
        <v>15.54781919111816</v>
      </c>
      <c r="EY15" s="461">
        <v>15.594369547977797</v>
      </c>
      <c r="EZ15" s="461">
        <v>15.64091990483743</v>
      </c>
      <c r="FA15" s="461">
        <v>15.687470261697065</v>
      </c>
      <c r="FB15" s="461">
        <v>15.7340206185567</v>
      </c>
      <c r="FC15" s="461">
        <v>15.780570975416335</v>
      </c>
      <c r="FD15" s="461">
        <v>15.827121332275972</v>
      </c>
      <c r="FE15" s="461">
        <v>15.873671689135605</v>
      </c>
    </row>
    <row r="16" spans="1:161" ht="13" x14ac:dyDescent="0.3">
      <c r="B16" s="504" t="s">
        <v>219</v>
      </c>
      <c r="C16" s="505"/>
      <c r="D16" s="461"/>
      <c r="E16" s="461"/>
      <c r="F16" s="461"/>
      <c r="G16" s="461"/>
      <c r="H16" s="461"/>
      <c r="I16" s="461"/>
      <c r="J16" s="461"/>
      <c r="K16" s="461"/>
      <c r="L16" s="461"/>
      <c r="M16" s="461"/>
      <c r="N16" s="461"/>
      <c r="O16" s="461"/>
      <c r="P16" s="461"/>
      <c r="Q16" s="461"/>
      <c r="R16" s="461"/>
      <c r="S16" s="461"/>
      <c r="T16" s="461"/>
      <c r="U16" s="461"/>
      <c r="V16" s="461"/>
      <c r="W16" s="461"/>
      <c r="X16" s="461"/>
      <c r="Y16" s="461"/>
      <c r="Z16" s="461"/>
      <c r="AA16" s="461"/>
      <c r="AB16" s="461"/>
      <c r="AC16" s="461"/>
      <c r="AD16" s="461"/>
      <c r="AE16" s="461"/>
      <c r="AF16" s="461"/>
      <c r="AG16" s="461"/>
      <c r="AH16" s="461"/>
      <c r="AI16" s="461"/>
      <c r="AJ16" s="461"/>
      <c r="AK16" s="461"/>
      <c r="AL16" s="461"/>
      <c r="AM16" s="461"/>
      <c r="AN16" s="461"/>
      <c r="AO16" s="461"/>
      <c r="AP16" s="461"/>
      <c r="AQ16" s="461"/>
      <c r="AR16" s="461"/>
      <c r="AS16" s="461"/>
      <c r="AT16" s="461"/>
      <c r="AU16" s="461"/>
      <c r="AV16" s="461"/>
      <c r="AW16" s="461"/>
      <c r="AX16" s="461"/>
      <c r="AY16" s="461"/>
      <c r="AZ16" s="461"/>
      <c r="BA16" s="461"/>
      <c r="BB16" s="461"/>
      <c r="BC16" s="461"/>
      <c r="BD16" s="461"/>
      <c r="BE16" s="461"/>
      <c r="BF16" s="461"/>
      <c r="BG16" s="461"/>
      <c r="BH16" s="461"/>
      <c r="BI16" s="461"/>
      <c r="BJ16" s="461"/>
      <c r="BK16" s="461"/>
      <c r="BL16" s="461"/>
      <c r="BM16" s="461"/>
      <c r="BN16" s="461"/>
      <c r="BO16" s="461"/>
      <c r="BP16" s="461"/>
      <c r="BQ16" s="461"/>
      <c r="BR16" s="461"/>
      <c r="BS16" s="461"/>
      <c r="BT16" s="461"/>
      <c r="BU16" s="507"/>
      <c r="BV16" s="461"/>
      <c r="BW16" s="461"/>
      <c r="BX16" s="461"/>
      <c r="BY16" s="461"/>
      <c r="BZ16" s="461"/>
      <c r="CA16" s="461"/>
      <c r="CB16" s="461"/>
      <c r="CC16" s="461"/>
      <c r="CD16" s="461"/>
      <c r="CE16" s="461"/>
      <c r="CF16" s="461"/>
      <c r="CG16" s="461"/>
      <c r="CH16" s="461"/>
      <c r="CI16" s="461"/>
      <c r="CJ16" s="461"/>
      <c r="CK16" s="461"/>
      <c r="CL16" s="461"/>
      <c r="CM16" s="461"/>
      <c r="CN16" s="461"/>
      <c r="CO16" s="461"/>
      <c r="CP16" s="461"/>
      <c r="CQ16" s="461"/>
      <c r="CR16" s="461"/>
      <c r="CS16" s="461"/>
      <c r="CT16" s="461"/>
      <c r="CU16" s="461"/>
      <c r="CV16" s="461"/>
      <c r="CW16" s="461"/>
      <c r="CX16" s="461"/>
      <c r="CY16" s="461"/>
      <c r="CZ16" s="461"/>
      <c r="DA16" s="461"/>
      <c r="DB16" s="461"/>
      <c r="DC16" s="461"/>
      <c r="DD16" s="461"/>
      <c r="DE16" s="461"/>
      <c r="DF16" s="461"/>
      <c r="DG16" s="461"/>
      <c r="DH16" s="461"/>
      <c r="DI16" s="461"/>
      <c r="DJ16" s="461"/>
      <c r="DK16" s="461"/>
      <c r="DL16" s="461"/>
      <c r="DM16" s="461"/>
      <c r="DN16" s="461"/>
      <c r="DO16" s="461"/>
      <c r="DP16" s="461"/>
      <c r="DQ16" s="461"/>
      <c r="DR16" s="461"/>
      <c r="DS16" s="461"/>
      <c r="DT16" s="461"/>
      <c r="DU16" s="461"/>
      <c r="DV16" s="461"/>
      <c r="DW16" s="461"/>
      <c r="DX16" s="461"/>
      <c r="DY16" s="461"/>
      <c r="DZ16" s="461"/>
      <c r="EA16" s="461"/>
      <c r="EB16" s="461"/>
      <c r="EC16" s="461"/>
      <c r="ED16" s="461"/>
      <c r="EE16" s="461"/>
      <c r="EF16" s="461"/>
      <c r="EG16" s="461"/>
      <c r="EH16" s="461"/>
      <c r="EI16" s="461"/>
      <c r="EJ16" s="461"/>
      <c r="EK16" s="461"/>
      <c r="EL16" s="461"/>
      <c r="EM16" s="461"/>
      <c r="EN16" s="461"/>
      <c r="EO16" s="461"/>
      <c r="EP16" s="461"/>
      <c r="EQ16" s="461"/>
      <c r="ER16" s="461"/>
      <c r="ES16" s="461"/>
      <c r="ET16" s="461"/>
      <c r="EU16" s="461"/>
      <c r="EV16" s="461"/>
      <c r="EW16" s="461"/>
      <c r="EX16" s="461"/>
      <c r="EY16" s="461"/>
      <c r="EZ16" s="461"/>
      <c r="FA16" s="461"/>
      <c r="FB16" s="461"/>
      <c r="FC16" s="461"/>
      <c r="FD16" s="461"/>
      <c r="FE16" s="461"/>
    </row>
    <row r="17" spans="1:161" x14ac:dyDescent="0.25">
      <c r="A17" s="462">
        <v>7088169</v>
      </c>
      <c r="B17" s="505" t="s">
        <v>220</v>
      </c>
      <c r="C17" s="505" t="s">
        <v>155</v>
      </c>
      <c r="D17" s="461">
        <v>2.2204599524187159</v>
      </c>
      <c r="E17" s="461">
        <v>2.2315622521808089</v>
      </c>
      <c r="F17" s="461">
        <v>2.2426645519429029</v>
      </c>
      <c r="G17" s="461">
        <v>2.2537668517049965</v>
      </c>
      <c r="H17" s="461">
        <v>2.2648691514670904</v>
      </c>
      <c r="I17" s="461">
        <v>2.2759714512291835</v>
      </c>
      <c r="J17" s="461">
        <v>2.2870737509912771</v>
      </c>
      <c r="K17" s="461">
        <v>2.2981760507533711</v>
      </c>
      <c r="L17" s="461">
        <v>2.3092783505154646</v>
      </c>
      <c r="M17" s="461">
        <v>2.3203806502775577</v>
      </c>
      <c r="N17" s="461">
        <v>2.3314829500396517</v>
      </c>
      <c r="O17" s="461">
        <v>2.3425852498017452</v>
      </c>
      <c r="P17" s="461">
        <v>2.3536875495638383</v>
      </c>
      <c r="Q17" s="461">
        <v>2.3647898493259323</v>
      </c>
      <c r="R17" s="461">
        <v>2.3758921490880258</v>
      </c>
      <c r="S17" s="461">
        <v>2.3869944488501198</v>
      </c>
      <c r="T17" s="461">
        <v>2.3980967486122129</v>
      </c>
      <c r="U17" s="461">
        <v>2.4091990483743064</v>
      </c>
      <c r="V17" s="461">
        <v>2.4203013481364004</v>
      </c>
      <c r="W17" s="461">
        <v>2.4314036478984939</v>
      </c>
      <c r="X17" s="461">
        <v>2.442505947660587</v>
      </c>
      <c r="Y17" s="461">
        <v>2.453608247422681</v>
      </c>
      <c r="Z17" s="461">
        <v>2.4647105471847746</v>
      </c>
      <c r="AA17" s="461">
        <v>2.4758128469468685</v>
      </c>
      <c r="AB17" s="461">
        <v>2.4869151467089616</v>
      </c>
      <c r="AC17" s="461">
        <v>2.4980174464710552</v>
      </c>
      <c r="AD17" s="461">
        <v>2.5091197462331492</v>
      </c>
      <c r="AE17" s="461">
        <v>2.5202220459952422</v>
      </c>
      <c r="AF17" s="461">
        <v>2.5313243457573358</v>
      </c>
      <c r="AG17" s="461">
        <v>2.5424266455194298</v>
      </c>
      <c r="AH17" s="461">
        <v>2.5535289452815233</v>
      </c>
      <c r="AI17" s="461">
        <v>2.5646312450436173</v>
      </c>
      <c r="AJ17" s="461">
        <v>2.5757335448057099</v>
      </c>
      <c r="AK17" s="461">
        <v>2.5868358445678039</v>
      </c>
      <c r="AL17" s="461">
        <v>2.597938144329897</v>
      </c>
      <c r="AM17" s="461">
        <v>2.6090404440919905</v>
      </c>
      <c r="AN17" s="461">
        <v>2.6201427438540845</v>
      </c>
      <c r="AO17" s="461">
        <v>2.6312450436161781</v>
      </c>
      <c r="AP17" s="461">
        <v>2.642347343378272</v>
      </c>
      <c r="AQ17" s="461">
        <v>2.6534496431403651</v>
      </c>
      <c r="AR17" s="461">
        <v>2.6645519429024587</v>
      </c>
      <c r="AS17" s="461">
        <v>2.6756542426645527</v>
      </c>
      <c r="AT17" s="461">
        <v>2.6867565424266457</v>
      </c>
      <c r="AU17" s="461">
        <v>2.6978588421887393</v>
      </c>
      <c r="AV17" s="461">
        <v>2.7089611419508333</v>
      </c>
      <c r="AW17" s="461">
        <v>2.7200634417129268</v>
      </c>
      <c r="AX17" s="461">
        <v>2.7311657414750208</v>
      </c>
      <c r="AY17" s="461">
        <v>2.7422680412371139</v>
      </c>
      <c r="AZ17" s="461">
        <v>2.7533703409992074</v>
      </c>
      <c r="BA17" s="461">
        <v>2.7644726407613005</v>
      </c>
      <c r="BB17" s="461">
        <v>2.7755749405233945</v>
      </c>
      <c r="BC17" s="461">
        <v>2.786677240285488</v>
      </c>
      <c r="BD17" s="461">
        <v>2.797779540047582</v>
      </c>
      <c r="BE17" s="461">
        <v>2.8088818398096755</v>
      </c>
      <c r="BF17" s="461">
        <v>2.8199841395717686</v>
      </c>
      <c r="BG17" s="461">
        <v>2.8310864393338626</v>
      </c>
      <c r="BH17" s="461">
        <v>2.8421887390959562</v>
      </c>
      <c r="BI17" s="461">
        <v>2.8532910388580492</v>
      </c>
      <c r="BJ17" s="461">
        <v>2.8643933386201432</v>
      </c>
      <c r="BK17" s="461">
        <v>2.8754956383822368</v>
      </c>
      <c r="BL17" s="461">
        <v>2.8865979381443307</v>
      </c>
      <c r="BM17" s="461">
        <v>2.8977002379064243</v>
      </c>
      <c r="BN17" s="461">
        <v>2.9088025376685174</v>
      </c>
      <c r="BO17" s="461">
        <v>2.9199048374306114</v>
      </c>
      <c r="BP17" s="461">
        <v>2.931007137192704</v>
      </c>
      <c r="BQ17" s="461">
        <v>2.942109436954798</v>
      </c>
      <c r="BR17" s="461">
        <v>2.953211736716892</v>
      </c>
      <c r="BS17" s="461">
        <v>2.9643140364789855</v>
      </c>
      <c r="BT17" s="461">
        <v>2.9754163362410795</v>
      </c>
      <c r="BU17" s="507">
        <v>2.9865186360031721</v>
      </c>
      <c r="BV17" s="461">
        <v>2.9976209357652661</v>
      </c>
      <c r="BW17" s="461">
        <v>3.0087232355273597</v>
      </c>
      <c r="BX17" s="461">
        <v>3.0198255352894527</v>
      </c>
      <c r="BY17" s="461">
        <v>3.0309278350515467</v>
      </c>
      <c r="BZ17" s="461">
        <v>3.0420301348136403</v>
      </c>
      <c r="CA17" s="461">
        <v>3.0531324345757342</v>
      </c>
      <c r="CB17" s="461">
        <v>3.0642347343378278</v>
      </c>
      <c r="CC17" s="461">
        <v>3.0753370340999209</v>
      </c>
      <c r="CD17" s="461">
        <v>3.0864393338620149</v>
      </c>
      <c r="CE17" s="461">
        <v>3.0975416336241084</v>
      </c>
      <c r="CF17" s="461">
        <v>3.1086439333862015</v>
      </c>
      <c r="CG17" s="461">
        <v>3.1197462331482955</v>
      </c>
      <c r="CH17" s="461">
        <v>3.130848532910389</v>
      </c>
      <c r="CI17" s="461">
        <v>3.141950832672483</v>
      </c>
      <c r="CJ17" s="461">
        <v>3.1530531324345761</v>
      </c>
      <c r="CK17" s="461">
        <v>3.1641554321966696</v>
      </c>
      <c r="CL17" s="461">
        <v>3.1752577319587636</v>
      </c>
      <c r="CM17" s="461">
        <v>3.1863600317208571</v>
      </c>
      <c r="CN17" s="461">
        <v>3.1974623314829511</v>
      </c>
      <c r="CO17" s="461">
        <v>3.2085646312450442</v>
      </c>
      <c r="CP17" s="461">
        <v>3.2196669310071377</v>
      </c>
      <c r="CQ17" s="461">
        <v>3.2307692307692317</v>
      </c>
      <c r="CR17" s="461">
        <v>3.2418715305313248</v>
      </c>
      <c r="CS17" s="461">
        <v>3.2529738302934184</v>
      </c>
      <c r="CT17" s="461">
        <v>3.2640761300555123</v>
      </c>
      <c r="CU17" s="461">
        <v>3.2751784298176059</v>
      </c>
      <c r="CV17" s="461">
        <v>3.2862807295796999</v>
      </c>
      <c r="CW17" s="461">
        <v>3.2973830293417929</v>
      </c>
      <c r="CX17" s="461">
        <v>3.3084853291038865</v>
      </c>
      <c r="CY17" s="461">
        <v>3.3195876288659796</v>
      </c>
      <c r="CZ17" s="461">
        <v>3.3306899286280736</v>
      </c>
      <c r="DA17" s="461">
        <v>3.3417922283901671</v>
      </c>
      <c r="DB17" s="461">
        <v>3.3528945281522611</v>
      </c>
      <c r="DC17" s="461">
        <v>3.3639968279143546</v>
      </c>
      <c r="DD17" s="461">
        <v>3.3750991276764477</v>
      </c>
      <c r="DE17" s="461">
        <v>3.3862014274385417</v>
      </c>
      <c r="DF17" s="461">
        <v>3.3973037272006352</v>
      </c>
      <c r="DG17" s="461">
        <v>3.4084060269627283</v>
      </c>
      <c r="DH17" s="461">
        <v>3.4195083267248219</v>
      </c>
      <c r="DI17" s="461">
        <v>3.4306106264869158</v>
      </c>
      <c r="DJ17" s="461">
        <v>3.4417129262490094</v>
      </c>
      <c r="DK17" s="461">
        <v>3.4528152260111034</v>
      </c>
      <c r="DL17" s="461">
        <v>3.4639175257731964</v>
      </c>
      <c r="DM17" s="461">
        <v>3.47501982553529</v>
      </c>
      <c r="DN17" s="461">
        <v>3.4861221252973831</v>
      </c>
      <c r="DO17" s="461">
        <v>3.4972244250594771</v>
      </c>
      <c r="DP17" s="461">
        <v>3.5083267248215706</v>
      </c>
      <c r="DQ17" s="461">
        <v>3.5194290245836646</v>
      </c>
      <c r="DR17" s="461">
        <v>3.5305313243457581</v>
      </c>
      <c r="DS17" s="461">
        <v>3.5416336241078512</v>
      </c>
      <c r="DT17" s="461">
        <v>3.5527359238699452</v>
      </c>
      <c r="DU17" s="461">
        <v>3.5638382236320387</v>
      </c>
      <c r="DV17" s="461">
        <v>3.5749405233941318</v>
      </c>
      <c r="DW17" s="461">
        <v>3.5860428231562258</v>
      </c>
      <c r="DX17" s="461">
        <v>3.5971451229183193</v>
      </c>
      <c r="DY17" s="461">
        <v>3.6082474226804133</v>
      </c>
      <c r="DZ17" s="461">
        <v>3.6193497224425069</v>
      </c>
      <c r="EA17" s="461">
        <v>3.6304520222045999</v>
      </c>
      <c r="EB17" s="461">
        <v>3.6415543219666939</v>
      </c>
      <c r="EC17" s="461">
        <v>3.652656621728787</v>
      </c>
      <c r="ED17" s="461">
        <v>3.6637589214908806</v>
      </c>
      <c r="EE17" s="461">
        <v>3.6748612212529745</v>
      </c>
      <c r="EF17" s="461">
        <v>3.6859635210150681</v>
      </c>
      <c r="EG17" s="461">
        <v>3.6970658207771621</v>
      </c>
      <c r="EH17" s="461">
        <v>3.7081681205392552</v>
      </c>
      <c r="EI17" s="461">
        <v>3.7192704203013487</v>
      </c>
      <c r="EJ17" s="461">
        <v>3.7303727200634427</v>
      </c>
      <c r="EK17" s="461">
        <v>3.7414750198255358</v>
      </c>
      <c r="EL17" s="461">
        <v>3.7525773195876293</v>
      </c>
      <c r="EM17" s="461">
        <v>3.7636796193497233</v>
      </c>
      <c r="EN17" s="461">
        <v>3.7747819191118168</v>
      </c>
      <c r="EO17" s="461">
        <v>3.7858842188739108</v>
      </c>
      <c r="EP17" s="461">
        <v>3.7969865186360039</v>
      </c>
      <c r="EQ17" s="461">
        <v>3.8080888183980974</v>
      </c>
      <c r="ER17" s="461">
        <v>3.8191911181601905</v>
      </c>
      <c r="ES17" s="461">
        <v>3.8302934179222841</v>
      </c>
      <c r="ET17" s="461">
        <v>3.841395717684378</v>
      </c>
      <c r="EU17" s="461">
        <v>3.8524980174464716</v>
      </c>
      <c r="EV17" s="461">
        <v>3.8636003172085656</v>
      </c>
      <c r="EW17" s="461">
        <v>3.8747026169706587</v>
      </c>
      <c r="EX17" s="461">
        <v>3.8858049167327522</v>
      </c>
      <c r="EY17" s="461">
        <v>3.8969072164948462</v>
      </c>
      <c r="EZ17" s="461">
        <v>3.9080095162569393</v>
      </c>
      <c r="FA17" s="461">
        <v>3.9191118160190328</v>
      </c>
      <c r="FB17" s="461">
        <v>3.9302141157811268</v>
      </c>
      <c r="FC17" s="461">
        <v>3.9413164155432203</v>
      </c>
      <c r="FD17" s="461">
        <v>3.9524187153053143</v>
      </c>
      <c r="FE17" s="461">
        <v>3.9635210150674074</v>
      </c>
    </row>
    <row r="18" spans="1:161" x14ac:dyDescent="0.25">
      <c r="A18" s="462">
        <v>7088170</v>
      </c>
      <c r="B18" s="505" t="s">
        <v>221</v>
      </c>
      <c r="C18" s="505" t="s">
        <v>155</v>
      </c>
      <c r="D18" s="461">
        <v>3.1086439333862019</v>
      </c>
      <c r="E18" s="461">
        <v>3.1241871530531329</v>
      </c>
      <c r="F18" s="461">
        <v>3.1397303727200638</v>
      </c>
      <c r="G18" s="461">
        <v>3.1552735923869952</v>
      </c>
      <c r="H18" s="461">
        <v>3.1708168120539257</v>
      </c>
      <c r="I18" s="461">
        <v>3.1863600317208571</v>
      </c>
      <c r="J18" s="461">
        <v>3.2019032513877881</v>
      </c>
      <c r="K18" s="461">
        <v>3.2174464710547186</v>
      </c>
      <c r="L18" s="461">
        <v>3.23298969072165</v>
      </c>
      <c r="M18" s="461">
        <v>3.2485329103885814</v>
      </c>
      <c r="N18" s="461">
        <v>3.2640761300555114</v>
      </c>
      <c r="O18" s="461">
        <v>3.2796193497224428</v>
      </c>
      <c r="P18" s="461">
        <v>3.2951625693893742</v>
      </c>
      <c r="Q18" s="461">
        <v>3.3107057890563052</v>
      </c>
      <c r="R18" s="461">
        <v>3.3262490087232357</v>
      </c>
      <c r="S18" s="461">
        <v>3.3417922283901671</v>
      </c>
      <c r="T18" s="461">
        <v>3.357335448057098</v>
      </c>
      <c r="U18" s="461">
        <v>3.3728786677240286</v>
      </c>
      <c r="V18" s="461">
        <v>3.38842188739096</v>
      </c>
      <c r="W18" s="461">
        <v>3.4039651070578913</v>
      </c>
      <c r="X18" s="461">
        <v>3.4195083267248219</v>
      </c>
      <c r="Y18" s="461">
        <v>3.4350515463917528</v>
      </c>
      <c r="Z18" s="461">
        <v>3.4505947660586842</v>
      </c>
      <c r="AA18" s="461">
        <v>3.4661379857256156</v>
      </c>
      <c r="AB18" s="461">
        <v>3.4816812053925457</v>
      </c>
      <c r="AC18" s="461">
        <v>3.4972244250594771</v>
      </c>
      <c r="AD18" s="461">
        <v>3.5127676447264085</v>
      </c>
      <c r="AE18" s="461">
        <v>3.528310864393339</v>
      </c>
      <c r="AF18" s="461">
        <v>3.5438540840602699</v>
      </c>
      <c r="AG18" s="461">
        <v>3.5593973037272013</v>
      </c>
      <c r="AH18" s="461">
        <v>3.5749405233941327</v>
      </c>
      <c r="AI18" s="461">
        <v>3.5904837430610632</v>
      </c>
      <c r="AJ18" s="461">
        <v>3.6060269627279942</v>
      </c>
      <c r="AK18" s="461">
        <v>3.6215701823949256</v>
      </c>
      <c r="AL18" s="461">
        <v>3.6371134020618556</v>
      </c>
      <c r="AM18" s="461">
        <v>3.652656621728787</v>
      </c>
      <c r="AN18" s="461">
        <v>3.6681998413957184</v>
      </c>
      <c r="AO18" s="461">
        <v>3.6837430610626489</v>
      </c>
      <c r="AP18" s="461">
        <v>3.6992862807295803</v>
      </c>
      <c r="AQ18" s="461">
        <v>3.7148295003965113</v>
      </c>
      <c r="AR18" s="461">
        <v>3.7303727200634427</v>
      </c>
      <c r="AS18" s="461">
        <v>3.7459159397303741</v>
      </c>
      <c r="AT18" s="461">
        <v>3.7614591593973041</v>
      </c>
      <c r="AU18" s="461">
        <v>3.7770023790642355</v>
      </c>
      <c r="AV18" s="461">
        <v>3.792545598731166</v>
      </c>
      <c r="AW18" s="461">
        <v>3.8080888183980974</v>
      </c>
      <c r="AX18" s="461">
        <v>3.8236320380650279</v>
      </c>
      <c r="AY18" s="461">
        <v>3.8391752577319598</v>
      </c>
      <c r="AZ18" s="461">
        <v>3.8547184773988903</v>
      </c>
      <c r="BA18" s="461">
        <v>3.8702616970658208</v>
      </c>
      <c r="BB18" s="461">
        <v>3.8858049167327522</v>
      </c>
      <c r="BC18" s="461">
        <v>3.9013481363996836</v>
      </c>
      <c r="BD18" s="461">
        <v>3.9168913560666136</v>
      </c>
      <c r="BE18" s="461">
        <v>3.932434575733545</v>
      </c>
      <c r="BF18" s="461">
        <v>3.9479777954004764</v>
      </c>
      <c r="BG18" s="461">
        <v>3.9635210150674074</v>
      </c>
      <c r="BH18" s="461">
        <v>3.9790642347343388</v>
      </c>
      <c r="BI18" s="461">
        <v>3.9946074544012693</v>
      </c>
      <c r="BJ18" s="461">
        <v>4.0101506740682007</v>
      </c>
      <c r="BK18" s="461">
        <v>4.0256938937351308</v>
      </c>
      <c r="BL18" s="461">
        <v>4.0412371134020626</v>
      </c>
      <c r="BM18" s="461">
        <v>4.0567803330689935</v>
      </c>
      <c r="BN18" s="461">
        <v>4.0723235527359245</v>
      </c>
      <c r="BO18" s="461">
        <v>4.0878667724028555</v>
      </c>
      <c r="BP18" s="461">
        <v>4.1034099920697864</v>
      </c>
      <c r="BQ18" s="461">
        <v>4.1189532117367174</v>
      </c>
      <c r="BR18" s="461">
        <v>4.1344964314036483</v>
      </c>
      <c r="BS18" s="461">
        <v>4.1500396510705793</v>
      </c>
      <c r="BT18" s="461">
        <v>4.1655828707375111</v>
      </c>
      <c r="BU18" s="507">
        <v>4.1811260904044412</v>
      </c>
      <c r="BV18" s="461">
        <v>4.196669310071373</v>
      </c>
      <c r="BW18" s="461">
        <v>4.212212529738304</v>
      </c>
      <c r="BX18" s="461">
        <v>4.227755749405234</v>
      </c>
      <c r="BY18" s="461">
        <v>4.2432989690721659</v>
      </c>
      <c r="BZ18" s="461">
        <v>4.2588421887390959</v>
      </c>
      <c r="CA18" s="461">
        <v>4.2743854084060278</v>
      </c>
      <c r="CB18" s="461">
        <v>4.2899286280729587</v>
      </c>
      <c r="CC18" s="461">
        <v>4.3054718477398888</v>
      </c>
      <c r="CD18" s="461">
        <v>4.3210150674068206</v>
      </c>
      <c r="CE18" s="461">
        <v>4.3365582870737516</v>
      </c>
      <c r="CF18" s="461">
        <v>4.3521015067406825</v>
      </c>
      <c r="CG18" s="461">
        <v>4.3676447264076144</v>
      </c>
      <c r="CH18" s="461">
        <v>4.3831879460745444</v>
      </c>
      <c r="CI18" s="461">
        <v>4.3987311657414754</v>
      </c>
      <c r="CJ18" s="461">
        <v>4.4142743854084063</v>
      </c>
      <c r="CK18" s="461">
        <v>4.4298176050753373</v>
      </c>
      <c r="CL18" s="461">
        <v>4.4453608247422691</v>
      </c>
      <c r="CM18" s="461">
        <v>4.4609040444092001</v>
      </c>
      <c r="CN18" s="461">
        <v>4.4764472640761301</v>
      </c>
      <c r="CO18" s="461">
        <v>4.4919904837430611</v>
      </c>
      <c r="CP18" s="461">
        <v>4.5075337034099929</v>
      </c>
      <c r="CQ18" s="461">
        <v>4.5230769230769239</v>
      </c>
      <c r="CR18" s="461">
        <v>4.5386201427438548</v>
      </c>
      <c r="CS18" s="461">
        <v>4.5541633624107858</v>
      </c>
      <c r="CT18" s="461">
        <v>4.5697065820777167</v>
      </c>
      <c r="CU18" s="461">
        <v>4.5852498017446477</v>
      </c>
      <c r="CV18" s="461">
        <v>4.6007930214115786</v>
      </c>
      <c r="CW18" s="461">
        <v>4.6163362410785096</v>
      </c>
      <c r="CX18" s="461">
        <v>4.6318794607454414</v>
      </c>
      <c r="CY18" s="461">
        <v>4.6474226804123715</v>
      </c>
      <c r="CZ18" s="461">
        <v>4.6629659000793033</v>
      </c>
      <c r="DA18" s="461">
        <v>4.6785091197462334</v>
      </c>
      <c r="DB18" s="461">
        <v>4.6940523394131644</v>
      </c>
      <c r="DC18" s="461">
        <v>4.7095955590800962</v>
      </c>
      <c r="DD18" s="461">
        <v>4.7251387787470263</v>
      </c>
      <c r="DE18" s="461">
        <v>4.7406819984139581</v>
      </c>
      <c r="DF18" s="461">
        <v>4.7562252180808891</v>
      </c>
      <c r="DG18" s="461">
        <v>4.7717684377478191</v>
      </c>
      <c r="DH18" s="461">
        <v>4.787311657414751</v>
      </c>
      <c r="DI18" s="461">
        <v>4.8028548770816819</v>
      </c>
      <c r="DJ18" s="461">
        <v>4.8183980967486129</v>
      </c>
      <c r="DK18" s="461">
        <v>4.8339413164155447</v>
      </c>
      <c r="DL18" s="461">
        <v>4.8494845360824748</v>
      </c>
      <c r="DM18" s="461">
        <v>4.8650277557494057</v>
      </c>
      <c r="DN18" s="461">
        <v>4.8805709754163367</v>
      </c>
      <c r="DO18" s="461">
        <v>4.8961141950832676</v>
      </c>
      <c r="DP18" s="461">
        <v>4.9116574147501995</v>
      </c>
      <c r="DQ18" s="461">
        <v>4.9272006344171304</v>
      </c>
      <c r="DR18" s="461">
        <v>4.9427438540840605</v>
      </c>
      <c r="DS18" s="461">
        <v>4.9582870737509914</v>
      </c>
      <c r="DT18" s="461">
        <v>4.9738302934179233</v>
      </c>
      <c r="DU18" s="461">
        <v>4.9893735130848542</v>
      </c>
      <c r="DV18" s="461">
        <v>5.0049167327517852</v>
      </c>
      <c r="DW18" s="461">
        <v>5.0204599524187161</v>
      </c>
      <c r="DX18" s="461">
        <v>5.0360031720856471</v>
      </c>
      <c r="DY18" s="461">
        <v>5.051546391752578</v>
      </c>
      <c r="DZ18" s="461">
        <v>5.067089611419509</v>
      </c>
      <c r="EA18" s="461">
        <v>5.0826328310864399</v>
      </c>
      <c r="EB18" s="461">
        <v>5.0981760507533718</v>
      </c>
      <c r="EC18" s="461">
        <v>5.1137192704203018</v>
      </c>
      <c r="ED18" s="461">
        <v>5.1292624900872328</v>
      </c>
      <c r="EE18" s="461">
        <v>5.1448057097541637</v>
      </c>
      <c r="EF18" s="461">
        <v>5.1603489294210947</v>
      </c>
      <c r="EG18" s="461">
        <v>5.1758921490880265</v>
      </c>
      <c r="EH18" s="461">
        <v>5.1914353687549566</v>
      </c>
      <c r="EI18" s="461">
        <v>5.2069785884218884</v>
      </c>
      <c r="EJ18" s="461">
        <v>5.2225218080888194</v>
      </c>
      <c r="EK18" s="461">
        <v>5.2380650277557494</v>
      </c>
      <c r="EL18" s="461">
        <v>5.2536082474226813</v>
      </c>
      <c r="EM18" s="461">
        <v>5.2691514670896122</v>
      </c>
      <c r="EN18" s="461">
        <v>5.2846946867565432</v>
      </c>
      <c r="EO18" s="461">
        <v>5.3002379064234741</v>
      </c>
      <c r="EP18" s="461">
        <v>5.3157811260904051</v>
      </c>
      <c r="EQ18" s="461">
        <v>5.331324345757336</v>
      </c>
      <c r="ER18" s="461">
        <v>5.346867565424267</v>
      </c>
      <c r="ES18" s="461">
        <v>5.362410785091198</v>
      </c>
      <c r="ET18" s="461">
        <v>5.3779540047581298</v>
      </c>
      <c r="EU18" s="461">
        <v>5.3934972244250607</v>
      </c>
      <c r="EV18" s="461">
        <v>5.4090404440919908</v>
      </c>
      <c r="EW18" s="461">
        <v>5.4245836637589218</v>
      </c>
      <c r="EX18" s="461">
        <v>5.4401268834258536</v>
      </c>
      <c r="EY18" s="461">
        <v>5.4556701030927846</v>
      </c>
      <c r="EZ18" s="461">
        <v>5.4712133227597155</v>
      </c>
      <c r="FA18" s="461">
        <v>5.4867565424266465</v>
      </c>
      <c r="FB18" s="461">
        <v>5.5022997620935765</v>
      </c>
      <c r="FC18" s="461">
        <v>5.5178429817605084</v>
      </c>
      <c r="FD18" s="461">
        <v>5.5333862014274393</v>
      </c>
      <c r="FE18" s="461">
        <v>5.5489294210943703</v>
      </c>
    </row>
    <row r="19" spans="1:161" x14ac:dyDescent="0.25">
      <c r="A19" s="462">
        <v>7088172</v>
      </c>
      <c r="B19" s="505" t="s">
        <v>222</v>
      </c>
      <c r="C19" s="505" t="s">
        <v>155</v>
      </c>
      <c r="D19" s="461">
        <v>3.7969865186360039</v>
      </c>
      <c r="E19" s="461">
        <v>3.8169706582077718</v>
      </c>
      <c r="F19" s="461">
        <v>3.8369547977795402</v>
      </c>
      <c r="G19" s="461">
        <v>3.8569389373513085</v>
      </c>
      <c r="H19" s="461">
        <v>3.8769230769230769</v>
      </c>
      <c r="I19" s="461">
        <v>3.8969072164948453</v>
      </c>
      <c r="J19" s="461">
        <v>3.9168913560666136</v>
      </c>
      <c r="K19" s="461">
        <v>3.936875495638382</v>
      </c>
      <c r="L19" s="461">
        <v>3.9568596352101513</v>
      </c>
      <c r="M19" s="461">
        <v>3.9768437747819196</v>
      </c>
      <c r="N19" s="461">
        <v>3.996827914353688</v>
      </c>
      <c r="O19" s="461">
        <v>4.0168120539254559</v>
      </c>
      <c r="P19" s="461">
        <v>4.0367961934972243</v>
      </c>
      <c r="Q19" s="461">
        <v>4.0567803330689935</v>
      </c>
      <c r="R19" s="461">
        <v>4.0767644726407619</v>
      </c>
      <c r="S19" s="461">
        <v>4.0967486122125303</v>
      </c>
      <c r="T19" s="461">
        <v>4.1167327517842986</v>
      </c>
      <c r="U19" s="461">
        <v>4.136716891356067</v>
      </c>
      <c r="V19" s="461">
        <v>4.1567010309278354</v>
      </c>
      <c r="W19" s="461">
        <v>4.1766851704996037</v>
      </c>
      <c r="X19" s="461">
        <v>4.1966693100713721</v>
      </c>
      <c r="Y19" s="461">
        <v>4.2166534496431414</v>
      </c>
      <c r="Z19" s="461">
        <v>4.2366375892149089</v>
      </c>
      <c r="AA19" s="461">
        <v>4.2566217287866781</v>
      </c>
      <c r="AB19" s="461">
        <v>4.2766058683584456</v>
      </c>
      <c r="AC19" s="461">
        <v>4.2965900079302148</v>
      </c>
      <c r="AD19" s="461">
        <v>4.3165741475019832</v>
      </c>
      <c r="AE19" s="461">
        <v>4.3365582870737516</v>
      </c>
      <c r="AF19" s="461">
        <v>4.3565424266455199</v>
      </c>
      <c r="AG19" s="461">
        <v>4.3765265662172883</v>
      </c>
      <c r="AH19" s="461">
        <v>4.3965107057890567</v>
      </c>
      <c r="AI19" s="461">
        <v>4.416494845360825</v>
      </c>
      <c r="AJ19" s="461">
        <v>4.4364789849325934</v>
      </c>
      <c r="AK19" s="461">
        <v>4.4564631245043618</v>
      </c>
      <c r="AL19" s="461">
        <v>4.4764472640761301</v>
      </c>
      <c r="AM19" s="461">
        <v>4.4964314036478985</v>
      </c>
      <c r="AN19" s="461">
        <v>4.5164155432196669</v>
      </c>
      <c r="AO19" s="461">
        <v>4.5363996827914352</v>
      </c>
      <c r="AP19" s="461">
        <v>4.5563838223632036</v>
      </c>
      <c r="AQ19" s="461">
        <v>4.576367961934972</v>
      </c>
      <c r="AR19" s="461">
        <v>4.5963521015067403</v>
      </c>
      <c r="AS19" s="461">
        <v>4.6163362410785096</v>
      </c>
      <c r="AT19" s="461">
        <v>4.636320380650278</v>
      </c>
      <c r="AU19" s="461">
        <v>4.6563045202220463</v>
      </c>
      <c r="AV19" s="461">
        <v>4.6762886597938147</v>
      </c>
      <c r="AW19" s="461">
        <v>4.6962727993655831</v>
      </c>
      <c r="AX19" s="461">
        <v>4.7162569389373523</v>
      </c>
      <c r="AY19" s="461">
        <v>4.7362410785091198</v>
      </c>
      <c r="AZ19" s="461">
        <v>4.7562252180808891</v>
      </c>
      <c r="BA19" s="461">
        <v>4.7762093576526565</v>
      </c>
      <c r="BB19" s="461">
        <v>4.7961934972244258</v>
      </c>
      <c r="BC19" s="461">
        <v>4.8161776367961942</v>
      </c>
      <c r="BD19" s="461">
        <v>4.8361617763679625</v>
      </c>
      <c r="BE19" s="461">
        <v>4.8561459159397309</v>
      </c>
      <c r="BF19" s="461">
        <v>4.8761300555114993</v>
      </c>
      <c r="BG19" s="461">
        <v>4.8961141950832676</v>
      </c>
      <c r="BH19" s="461">
        <v>4.916098334655036</v>
      </c>
      <c r="BI19" s="461">
        <v>4.9360824742268044</v>
      </c>
      <c r="BJ19" s="461">
        <v>4.9560666137985727</v>
      </c>
      <c r="BK19" s="461">
        <v>4.9760507533703411</v>
      </c>
      <c r="BL19" s="461">
        <v>4.9960348929421095</v>
      </c>
      <c r="BM19" s="461">
        <v>5.0160190325138787</v>
      </c>
      <c r="BN19" s="461">
        <v>5.0360031720856462</v>
      </c>
      <c r="BO19" s="461">
        <v>5.0559873116574154</v>
      </c>
      <c r="BP19" s="461">
        <v>5.0759714512291829</v>
      </c>
      <c r="BQ19" s="461">
        <v>5.0959555908009522</v>
      </c>
      <c r="BR19" s="461">
        <v>5.1159397303727205</v>
      </c>
      <c r="BS19" s="461">
        <v>5.1359238699444889</v>
      </c>
      <c r="BT19" s="461">
        <v>5.1559080095162573</v>
      </c>
      <c r="BU19" s="507">
        <v>5.1758921490880256</v>
      </c>
      <c r="BV19" s="461">
        <v>5.195876288659794</v>
      </c>
      <c r="BW19" s="461">
        <v>5.2158604282315633</v>
      </c>
      <c r="BX19" s="461">
        <v>5.2358445678033307</v>
      </c>
      <c r="BY19" s="461">
        <v>5.2558287073751</v>
      </c>
      <c r="BZ19" s="461">
        <v>5.2758128469468675</v>
      </c>
      <c r="CA19" s="461">
        <v>5.2957969865186367</v>
      </c>
      <c r="CB19" s="461">
        <v>5.3157811260904051</v>
      </c>
      <c r="CC19" s="461">
        <v>5.3357652656621735</v>
      </c>
      <c r="CD19" s="461">
        <v>5.3557494052339418</v>
      </c>
      <c r="CE19" s="461">
        <v>5.3757335448057102</v>
      </c>
      <c r="CF19" s="461">
        <v>5.3957176843774786</v>
      </c>
      <c r="CG19" s="461">
        <v>5.4157018239492469</v>
      </c>
      <c r="CH19" s="461">
        <v>5.4356859635210153</v>
      </c>
      <c r="CI19" s="461">
        <v>5.4556701030927837</v>
      </c>
      <c r="CJ19" s="461">
        <v>5.475654242664552</v>
      </c>
      <c r="CK19" s="461">
        <v>5.4956383822363204</v>
      </c>
      <c r="CL19" s="461">
        <v>5.5156225218080897</v>
      </c>
      <c r="CM19" s="461">
        <v>5.5356066613798571</v>
      </c>
      <c r="CN19" s="461">
        <v>5.5555908009516264</v>
      </c>
      <c r="CO19" s="461">
        <v>5.5755749405233939</v>
      </c>
      <c r="CP19" s="461">
        <v>5.5955590800951631</v>
      </c>
      <c r="CQ19" s="461">
        <v>5.6155432196669315</v>
      </c>
      <c r="CR19" s="461">
        <v>5.6355273592386999</v>
      </c>
      <c r="CS19" s="461">
        <v>5.6555114988104682</v>
      </c>
      <c r="CT19" s="461">
        <v>5.6754956383822366</v>
      </c>
      <c r="CU19" s="461">
        <v>5.695479777954005</v>
      </c>
      <c r="CV19" s="461">
        <v>5.7154639175257742</v>
      </c>
      <c r="CW19" s="461">
        <v>5.7354480570975417</v>
      </c>
      <c r="CX19" s="461">
        <v>5.7554321966693109</v>
      </c>
      <c r="CY19" s="461">
        <v>5.7754163362410784</v>
      </c>
      <c r="CZ19" s="461">
        <v>5.7954004758128477</v>
      </c>
      <c r="DA19" s="461">
        <v>5.815384615384616</v>
      </c>
      <c r="DB19" s="461">
        <v>5.8353687549563844</v>
      </c>
      <c r="DC19" s="461">
        <v>5.8553528945281528</v>
      </c>
      <c r="DD19" s="461">
        <v>5.8753370340999203</v>
      </c>
      <c r="DE19" s="461">
        <v>5.8953211736716895</v>
      </c>
      <c r="DF19" s="461">
        <v>5.9153053132434579</v>
      </c>
      <c r="DG19" s="461">
        <v>5.9352894528152262</v>
      </c>
      <c r="DH19" s="461">
        <v>5.9552735923869946</v>
      </c>
      <c r="DI19" s="461">
        <v>5.975257731958763</v>
      </c>
      <c r="DJ19" s="461">
        <v>5.9952418715305313</v>
      </c>
      <c r="DK19" s="461">
        <v>6.0152260111023006</v>
      </c>
      <c r="DL19" s="461">
        <v>6.0352101506740681</v>
      </c>
      <c r="DM19" s="461">
        <v>6.0551942902458373</v>
      </c>
      <c r="DN19" s="461">
        <v>6.0751784298176048</v>
      </c>
      <c r="DO19" s="461">
        <v>6.0951625693893741</v>
      </c>
      <c r="DP19" s="461">
        <v>6.1151467089611424</v>
      </c>
      <c r="DQ19" s="461">
        <v>6.1351308485329108</v>
      </c>
      <c r="DR19" s="461">
        <v>6.1551149881046792</v>
      </c>
      <c r="DS19" s="461">
        <v>6.1750991276764475</v>
      </c>
      <c r="DT19" s="461">
        <v>6.1950832672482159</v>
      </c>
      <c r="DU19" s="461">
        <v>6.2150674068199852</v>
      </c>
      <c r="DV19" s="461">
        <v>6.2350515463917535</v>
      </c>
      <c r="DW19" s="461">
        <v>6.2550356859635219</v>
      </c>
      <c r="DX19" s="461">
        <v>6.2750198255352903</v>
      </c>
      <c r="DY19" s="461">
        <v>6.2950039651070586</v>
      </c>
      <c r="DZ19" s="461">
        <v>6.314988104678827</v>
      </c>
      <c r="EA19" s="461">
        <v>6.3349722442505945</v>
      </c>
      <c r="EB19" s="461">
        <v>6.3549563838223637</v>
      </c>
      <c r="EC19" s="461">
        <v>6.3749405233941321</v>
      </c>
      <c r="ED19" s="461">
        <v>6.3949246629659005</v>
      </c>
      <c r="EE19" s="461">
        <v>6.4149088025376688</v>
      </c>
      <c r="EF19" s="461">
        <v>6.4348929421094372</v>
      </c>
      <c r="EG19" s="461">
        <v>6.4548770816812056</v>
      </c>
      <c r="EH19" s="461">
        <v>6.4748612212529739</v>
      </c>
      <c r="EI19" s="461">
        <v>6.4948453608247423</v>
      </c>
      <c r="EJ19" s="461">
        <v>6.5148295003965124</v>
      </c>
      <c r="EK19" s="461">
        <v>6.534813639968279</v>
      </c>
      <c r="EL19" s="461">
        <v>6.5547977795400492</v>
      </c>
      <c r="EM19" s="461">
        <v>6.5747819191118158</v>
      </c>
      <c r="EN19" s="461">
        <v>6.5947660586835859</v>
      </c>
      <c r="EO19" s="461">
        <v>6.6147501982553543</v>
      </c>
      <c r="EP19" s="461">
        <v>6.6347343378271226</v>
      </c>
      <c r="EQ19" s="461">
        <v>6.654718477398891</v>
      </c>
      <c r="ER19" s="461">
        <v>6.6747026169706594</v>
      </c>
      <c r="ES19" s="461">
        <v>6.6946867565424277</v>
      </c>
      <c r="ET19" s="461">
        <v>6.7146708961141961</v>
      </c>
      <c r="EU19" s="461">
        <v>6.7346550356859645</v>
      </c>
      <c r="EV19" s="461">
        <v>6.7546391752577319</v>
      </c>
      <c r="EW19" s="461">
        <v>6.7746233148295003</v>
      </c>
      <c r="EX19" s="461">
        <v>6.7946074544012687</v>
      </c>
      <c r="EY19" s="461">
        <v>6.8145915939730388</v>
      </c>
      <c r="EZ19" s="461">
        <v>6.8345757335448054</v>
      </c>
      <c r="FA19" s="461">
        <v>6.8545598731165756</v>
      </c>
      <c r="FB19" s="461">
        <v>6.8745440126883421</v>
      </c>
      <c r="FC19" s="461">
        <v>6.8945281522601123</v>
      </c>
      <c r="FD19" s="461">
        <v>6.9145122918318807</v>
      </c>
      <c r="FE19" s="461">
        <v>6.934496431403649</v>
      </c>
    </row>
    <row r="20" spans="1:161" x14ac:dyDescent="0.25">
      <c r="A20" s="462">
        <v>7088173</v>
      </c>
      <c r="B20" s="505" t="s">
        <v>223</v>
      </c>
      <c r="C20" s="505" t="s">
        <v>155</v>
      </c>
      <c r="D20" s="461">
        <v>4.6407613005551154</v>
      </c>
      <c r="E20" s="461">
        <v>4.6651863600317212</v>
      </c>
      <c r="F20" s="461">
        <v>4.6896114195083269</v>
      </c>
      <c r="G20" s="461">
        <v>4.7140364789849327</v>
      </c>
      <c r="H20" s="461">
        <v>4.7384615384615385</v>
      </c>
      <c r="I20" s="461">
        <v>4.7628865979381452</v>
      </c>
      <c r="J20" s="461">
        <v>4.7873116574147501</v>
      </c>
      <c r="K20" s="461">
        <v>4.8117367168913558</v>
      </c>
      <c r="L20" s="461">
        <v>4.8361617763679625</v>
      </c>
      <c r="M20" s="461">
        <v>4.8605868358445683</v>
      </c>
      <c r="N20" s="461">
        <v>4.8850118953211741</v>
      </c>
      <c r="O20" s="461">
        <v>4.9094369547977799</v>
      </c>
      <c r="P20" s="461">
        <v>4.9338620142743856</v>
      </c>
      <c r="Q20" s="461">
        <v>4.9582870737509923</v>
      </c>
      <c r="R20" s="461">
        <v>4.9827121332275972</v>
      </c>
      <c r="S20" s="461">
        <v>5.0071371927042039</v>
      </c>
      <c r="T20" s="461">
        <v>5.0315622521808097</v>
      </c>
      <c r="U20" s="461">
        <v>5.0559873116574146</v>
      </c>
      <c r="V20" s="461">
        <v>5.0804123711340212</v>
      </c>
      <c r="W20" s="461">
        <v>5.104837430610627</v>
      </c>
      <c r="X20" s="461">
        <v>5.1292624900872328</v>
      </c>
      <c r="Y20" s="461">
        <v>5.1536875495638386</v>
      </c>
      <c r="Z20" s="461">
        <v>5.1781126090404443</v>
      </c>
      <c r="AA20" s="461">
        <v>5.202537668517051</v>
      </c>
      <c r="AB20" s="461">
        <v>5.2269627279936559</v>
      </c>
      <c r="AC20" s="461">
        <v>5.2513877874702617</v>
      </c>
      <c r="AD20" s="461">
        <v>5.2758128469468684</v>
      </c>
      <c r="AE20" s="461">
        <v>5.3002379064234733</v>
      </c>
      <c r="AF20" s="461">
        <v>5.3246629659000799</v>
      </c>
      <c r="AG20" s="461">
        <v>5.3490880253766857</v>
      </c>
      <c r="AH20" s="461">
        <v>5.3735130848532915</v>
      </c>
      <c r="AI20" s="461">
        <v>5.3979381443298973</v>
      </c>
      <c r="AJ20" s="461">
        <v>5.4223632038065031</v>
      </c>
      <c r="AK20" s="461">
        <v>5.4467882632831097</v>
      </c>
      <c r="AL20" s="461">
        <v>5.4712133227597146</v>
      </c>
      <c r="AM20" s="461">
        <v>5.4956383822363204</v>
      </c>
      <c r="AN20" s="461">
        <v>5.5200634417129271</v>
      </c>
      <c r="AO20" s="461">
        <v>5.5444885011895328</v>
      </c>
      <c r="AP20" s="461">
        <v>5.5689135606661386</v>
      </c>
      <c r="AQ20" s="461">
        <v>5.5933386201427435</v>
      </c>
      <c r="AR20" s="461">
        <v>5.6177636796193502</v>
      </c>
      <c r="AS20" s="461">
        <v>5.6421887390959569</v>
      </c>
      <c r="AT20" s="461">
        <v>5.6666137985725618</v>
      </c>
      <c r="AU20" s="461">
        <v>5.6910388580491675</v>
      </c>
      <c r="AV20" s="461">
        <v>5.7154639175257733</v>
      </c>
      <c r="AW20" s="461">
        <v>5.7398889770023791</v>
      </c>
      <c r="AX20" s="461">
        <v>5.7643140364789858</v>
      </c>
      <c r="AY20" s="461">
        <v>5.7887390959555916</v>
      </c>
      <c r="AZ20" s="461">
        <v>5.8131641554321973</v>
      </c>
      <c r="BA20" s="461">
        <v>5.8375892149088022</v>
      </c>
      <c r="BB20" s="461">
        <v>5.8620142743854089</v>
      </c>
      <c r="BC20" s="461">
        <v>5.8864393338620156</v>
      </c>
      <c r="BD20" s="461">
        <v>5.9108643933386205</v>
      </c>
      <c r="BE20" s="461">
        <v>5.9352894528152262</v>
      </c>
      <c r="BF20" s="461">
        <v>5.959714512291832</v>
      </c>
      <c r="BG20" s="461">
        <v>5.9841395717684387</v>
      </c>
      <c r="BH20" s="461">
        <v>6.0085646312450445</v>
      </c>
      <c r="BI20" s="461">
        <v>6.0329896907216494</v>
      </c>
      <c r="BJ20" s="461">
        <v>6.057414750198256</v>
      </c>
      <c r="BK20" s="461">
        <v>6.0818398096748609</v>
      </c>
      <c r="BL20" s="461">
        <v>6.1062648691514676</v>
      </c>
      <c r="BM20" s="461">
        <v>6.1306899286280734</v>
      </c>
      <c r="BN20" s="461">
        <v>6.1551149881046792</v>
      </c>
      <c r="BO20" s="461">
        <v>6.1795400475812849</v>
      </c>
      <c r="BP20" s="461">
        <v>6.2039651070578907</v>
      </c>
      <c r="BQ20" s="461">
        <v>6.2283901665344974</v>
      </c>
      <c r="BR20" s="461">
        <v>6.2528152260111032</v>
      </c>
      <c r="BS20" s="461">
        <v>6.2772402854877081</v>
      </c>
      <c r="BT20" s="461">
        <v>6.3016653449643147</v>
      </c>
      <c r="BU20" s="507">
        <v>6.3260904044409205</v>
      </c>
      <c r="BV20" s="461">
        <v>6.3505154639175254</v>
      </c>
      <c r="BW20" s="461">
        <v>6.3749405233941321</v>
      </c>
      <c r="BX20" s="461">
        <v>6.3993655828707379</v>
      </c>
      <c r="BY20" s="461">
        <v>6.4237906423473445</v>
      </c>
      <c r="BZ20" s="461">
        <v>6.4482157018239494</v>
      </c>
      <c r="CA20" s="461">
        <v>6.4726407613005552</v>
      </c>
      <c r="CB20" s="461">
        <v>6.4970658207771619</v>
      </c>
      <c r="CC20" s="461">
        <v>6.5214908802537668</v>
      </c>
      <c r="CD20" s="461">
        <v>6.5459159397303734</v>
      </c>
      <c r="CE20" s="461">
        <v>6.5703409992069792</v>
      </c>
      <c r="CF20" s="461">
        <v>6.5947660586835841</v>
      </c>
      <c r="CG20" s="461">
        <v>6.6191911181601908</v>
      </c>
      <c r="CH20" s="461">
        <v>6.6436161776367975</v>
      </c>
      <c r="CI20" s="461">
        <v>6.6680412371134032</v>
      </c>
      <c r="CJ20" s="461">
        <v>6.6924662965900081</v>
      </c>
      <c r="CK20" s="461">
        <v>6.716891356066613</v>
      </c>
      <c r="CL20" s="461">
        <v>6.7413164155432215</v>
      </c>
      <c r="CM20" s="461">
        <v>6.7657414750198273</v>
      </c>
      <c r="CN20" s="461">
        <v>6.7901665344964321</v>
      </c>
      <c r="CO20" s="461">
        <v>6.814591593973037</v>
      </c>
      <c r="CP20" s="461">
        <v>6.8390166534496428</v>
      </c>
      <c r="CQ20" s="461">
        <v>6.8634417129262513</v>
      </c>
      <c r="CR20" s="461">
        <v>6.8878667724028562</v>
      </c>
      <c r="CS20" s="461">
        <v>6.9122918318794611</v>
      </c>
      <c r="CT20" s="461">
        <v>6.9367168913560668</v>
      </c>
      <c r="CU20" s="461">
        <v>6.9611419508326717</v>
      </c>
      <c r="CV20" s="461">
        <v>6.9855670103092802</v>
      </c>
      <c r="CW20" s="461">
        <v>7.0099920697858851</v>
      </c>
      <c r="CX20" s="461">
        <v>7.0344171292624909</v>
      </c>
      <c r="CY20" s="461">
        <v>7.0588421887390957</v>
      </c>
      <c r="CZ20" s="461">
        <v>7.0832672482157015</v>
      </c>
      <c r="DA20" s="461">
        <v>7.1076923076923091</v>
      </c>
      <c r="DB20" s="461">
        <v>7.1321173671689149</v>
      </c>
      <c r="DC20" s="461">
        <v>7.1565424266455198</v>
      </c>
      <c r="DD20" s="461">
        <v>7.1809674861221255</v>
      </c>
      <c r="DE20" s="461">
        <v>7.2053925455987322</v>
      </c>
      <c r="DF20" s="461">
        <v>7.2298176050753389</v>
      </c>
      <c r="DG20" s="461">
        <v>7.2542426645519438</v>
      </c>
      <c r="DH20" s="461">
        <v>7.2786677240285496</v>
      </c>
      <c r="DI20" s="461">
        <v>7.3030927835051545</v>
      </c>
      <c r="DJ20" s="461">
        <v>7.3275178429817611</v>
      </c>
      <c r="DK20" s="461">
        <v>7.3519429024583678</v>
      </c>
      <c r="DL20" s="461">
        <v>7.3763679619349736</v>
      </c>
      <c r="DM20" s="461">
        <v>7.4007930214115785</v>
      </c>
      <c r="DN20" s="461">
        <v>7.4252180808881842</v>
      </c>
      <c r="DO20" s="461">
        <v>7.4496431403647909</v>
      </c>
      <c r="DP20" s="461">
        <v>7.4740681998413976</v>
      </c>
      <c r="DQ20" s="461">
        <v>7.4984932593180025</v>
      </c>
      <c r="DR20" s="461">
        <v>7.5229183187946083</v>
      </c>
      <c r="DS20" s="461">
        <v>7.5473433782712132</v>
      </c>
      <c r="DT20" s="461">
        <v>7.571768437747818</v>
      </c>
      <c r="DU20" s="461">
        <v>7.5961934972244265</v>
      </c>
      <c r="DV20" s="461">
        <v>7.6206185567010314</v>
      </c>
      <c r="DW20" s="461">
        <v>7.6450436161776372</v>
      </c>
      <c r="DX20" s="461">
        <v>7.6694686756542421</v>
      </c>
      <c r="DY20" s="461">
        <v>7.6938937351308478</v>
      </c>
      <c r="DZ20" s="461">
        <v>7.7183187946074554</v>
      </c>
      <c r="EA20" s="461">
        <v>7.7427438540840612</v>
      </c>
      <c r="EB20" s="461">
        <v>7.7671689135606661</v>
      </c>
      <c r="EC20" s="461">
        <v>7.7915939730372719</v>
      </c>
      <c r="ED20" s="461">
        <v>7.8160190325138794</v>
      </c>
      <c r="EE20" s="461">
        <v>7.8404440919904852</v>
      </c>
      <c r="EF20" s="461">
        <v>7.8648691514670901</v>
      </c>
      <c r="EG20" s="461">
        <v>7.8892942109436959</v>
      </c>
      <c r="EH20" s="461">
        <v>7.9137192704203008</v>
      </c>
      <c r="EI20" s="461">
        <v>7.9381443298969092</v>
      </c>
      <c r="EJ20" s="461">
        <v>7.9625693893735141</v>
      </c>
      <c r="EK20" s="461">
        <v>7.9869944488501199</v>
      </c>
      <c r="EL20" s="461">
        <v>8.0114195083267248</v>
      </c>
      <c r="EM20" s="461">
        <v>8.0358445678033306</v>
      </c>
      <c r="EN20" s="461">
        <v>8.0602696272799381</v>
      </c>
      <c r="EO20" s="461">
        <v>8.0846946867565439</v>
      </c>
      <c r="EP20" s="461">
        <v>8.1091197462331497</v>
      </c>
      <c r="EQ20" s="461">
        <v>8.1335448057097537</v>
      </c>
      <c r="ER20" s="461">
        <v>8.1579698651863595</v>
      </c>
      <c r="ES20" s="461">
        <v>8.182394924662967</v>
      </c>
      <c r="ET20" s="461">
        <v>8.2068199841395728</v>
      </c>
      <c r="EU20" s="461">
        <v>8.2312450436161786</v>
      </c>
      <c r="EV20" s="461">
        <v>8.2556701030927844</v>
      </c>
      <c r="EW20" s="461">
        <v>8.2800951625693884</v>
      </c>
      <c r="EX20" s="461">
        <v>8.3045202220459977</v>
      </c>
      <c r="EY20" s="461">
        <v>8.3289452815226017</v>
      </c>
      <c r="EZ20" s="461">
        <v>8.3533703409992075</v>
      </c>
      <c r="FA20" s="461">
        <v>8.3777954004758133</v>
      </c>
      <c r="FB20" s="461">
        <v>8.4022204599524173</v>
      </c>
      <c r="FC20" s="461">
        <v>8.4266455194290266</v>
      </c>
      <c r="FD20" s="461">
        <v>8.4510705789056324</v>
      </c>
      <c r="FE20" s="461">
        <v>8.4754956383822364</v>
      </c>
    </row>
    <row r="21" spans="1:161" x14ac:dyDescent="0.25">
      <c r="A21" s="462">
        <v>7088174</v>
      </c>
      <c r="B21" s="505" t="s">
        <v>215</v>
      </c>
      <c r="C21" s="505" t="s">
        <v>155</v>
      </c>
      <c r="D21" s="461">
        <v>5.891356066613799</v>
      </c>
      <c r="E21" s="461">
        <v>5.9223632038065031</v>
      </c>
      <c r="F21" s="461">
        <v>5.9533703409992071</v>
      </c>
      <c r="G21" s="461">
        <v>5.9843774781919121</v>
      </c>
      <c r="H21" s="461">
        <v>6.0153846153846162</v>
      </c>
      <c r="I21" s="461">
        <v>6.0463917525773203</v>
      </c>
      <c r="J21" s="461">
        <v>6.0773988897700244</v>
      </c>
      <c r="K21" s="461">
        <v>6.1084060269627285</v>
      </c>
      <c r="L21" s="461">
        <v>6.1394131641554335</v>
      </c>
      <c r="M21" s="461">
        <v>6.1704203013481376</v>
      </c>
      <c r="N21" s="461">
        <v>6.2014274385408417</v>
      </c>
      <c r="O21" s="461">
        <v>6.2324345757335449</v>
      </c>
      <c r="P21" s="461">
        <v>6.2634417129262498</v>
      </c>
      <c r="Q21" s="461">
        <v>6.2944488501189539</v>
      </c>
      <c r="R21" s="461">
        <v>6.3254559873116589</v>
      </c>
      <c r="S21" s="461">
        <v>6.3564631245043612</v>
      </c>
      <c r="T21" s="461">
        <v>6.3874702616970671</v>
      </c>
      <c r="U21" s="461">
        <v>6.4184773988897703</v>
      </c>
      <c r="V21" s="461">
        <v>6.4494845360824744</v>
      </c>
      <c r="W21" s="461">
        <v>6.4804916732751794</v>
      </c>
      <c r="X21" s="461">
        <v>6.5114988104678835</v>
      </c>
      <c r="Y21" s="461">
        <v>6.5425059476605876</v>
      </c>
      <c r="Z21" s="461">
        <v>6.5735130848532926</v>
      </c>
      <c r="AA21" s="461">
        <v>6.6045202220459958</v>
      </c>
      <c r="AB21" s="461">
        <v>6.6355273592386999</v>
      </c>
      <c r="AC21" s="461">
        <v>6.6665344964314048</v>
      </c>
      <c r="AD21" s="461">
        <v>6.6975416336241089</v>
      </c>
      <c r="AE21" s="461">
        <v>6.728548770816813</v>
      </c>
      <c r="AF21" s="461">
        <v>6.759555908009518</v>
      </c>
      <c r="AG21" s="461">
        <v>6.7905630452022203</v>
      </c>
      <c r="AH21" s="461">
        <v>6.8215701823949253</v>
      </c>
      <c r="AI21" s="461">
        <v>6.8525773195876303</v>
      </c>
      <c r="AJ21" s="461">
        <v>6.8835844567803326</v>
      </c>
      <c r="AK21" s="461">
        <v>6.9145915939730385</v>
      </c>
      <c r="AL21" s="461">
        <v>6.9455987311657417</v>
      </c>
      <c r="AM21" s="461">
        <v>6.9766058683584458</v>
      </c>
      <c r="AN21" s="461">
        <v>7.0076130055511507</v>
      </c>
      <c r="AO21" s="461">
        <v>7.0386201427438548</v>
      </c>
      <c r="AP21" s="461">
        <v>7.0696272799365589</v>
      </c>
      <c r="AQ21" s="461">
        <v>7.1006344171292639</v>
      </c>
      <c r="AR21" s="461">
        <v>7.1316415543219671</v>
      </c>
      <c r="AS21" s="461">
        <v>7.1626486915146712</v>
      </c>
      <c r="AT21" s="461">
        <v>7.1936558287073762</v>
      </c>
      <c r="AU21" s="461">
        <v>7.2246629659000803</v>
      </c>
      <c r="AV21" s="461">
        <v>7.2556701030927844</v>
      </c>
      <c r="AW21" s="461">
        <v>7.2866772402854894</v>
      </c>
      <c r="AX21" s="461">
        <v>7.3176843774781934</v>
      </c>
      <c r="AY21" s="461">
        <v>7.3486915146708967</v>
      </c>
      <c r="AZ21" s="461">
        <v>7.3796986518636016</v>
      </c>
      <c r="BA21" s="461">
        <v>7.4107057890563048</v>
      </c>
      <c r="BB21" s="461">
        <v>7.4417129262490098</v>
      </c>
      <c r="BC21" s="461">
        <v>7.4727200634417148</v>
      </c>
      <c r="BD21" s="461">
        <v>7.5037272006344171</v>
      </c>
      <c r="BE21" s="461">
        <v>7.5347343378271221</v>
      </c>
      <c r="BF21" s="461">
        <v>7.5657414750198262</v>
      </c>
      <c r="BG21" s="461">
        <v>7.5967486122125303</v>
      </c>
      <c r="BH21" s="461">
        <v>7.6277557494052353</v>
      </c>
      <c r="BI21" s="461">
        <v>7.6587628865979385</v>
      </c>
      <c r="BJ21" s="461">
        <v>7.6897700237906426</v>
      </c>
      <c r="BK21" s="461">
        <v>7.7207771609833475</v>
      </c>
      <c r="BL21" s="461">
        <v>7.7517842981760516</v>
      </c>
      <c r="BM21" s="461">
        <v>7.7827914353687557</v>
      </c>
      <c r="BN21" s="461">
        <v>7.8137985725614607</v>
      </c>
      <c r="BO21" s="461">
        <v>7.8448057097541648</v>
      </c>
      <c r="BP21" s="461">
        <v>7.875812846946868</v>
      </c>
      <c r="BQ21" s="461">
        <v>7.9068199841395721</v>
      </c>
      <c r="BR21" s="461">
        <v>7.9378271213322771</v>
      </c>
      <c r="BS21" s="461">
        <v>7.9688342585249812</v>
      </c>
      <c r="BT21" s="461">
        <v>7.9998413957176862</v>
      </c>
      <c r="BU21" s="507">
        <v>8.0308485329103885</v>
      </c>
      <c r="BV21" s="461">
        <v>8.0618556701030943</v>
      </c>
      <c r="BW21" s="461">
        <v>8.0928628072957984</v>
      </c>
      <c r="BX21" s="461">
        <v>8.1238699444885007</v>
      </c>
      <c r="BY21" s="461">
        <v>8.1548770816812066</v>
      </c>
      <c r="BZ21" s="461">
        <v>8.1858842188739107</v>
      </c>
      <c r="CA21" s="461">
        <v>8.2168913560666148</v>
      </c>
      <c r="CB21" s="461">
        <v>8.2478984932593189</v>
      </c>
      <c r="CC21" s="461">
        <v>8.278905630452023</v>
      </c>
      <c r="CD21" s="461">
        <v>8.3099127676447289</v>
      </c>
      <c r="CE21" s="461">
        <v>8.3409199048374312</v>
      </c>
      <c r="CF21" s="461">
        <v>8.3719270420301353</v>
      </c>
      <c r="CG21" s="461">
        <v>8.4029341792228411</v>
      </c>
      <c r="CH21" s="461">
        <v>8.4339413164155435</v>
      </c>
      <c r="CI21" s="461">
        <v>8.4649484536082493</v>
      </c>
      <c r="CJ21" s="461">
        <v>8.4959555908009516</v>
      </c>
      <c r="CK21" s="461">
        <v>8.5269627279936557</v>
      </c>
      <c r="CL21" s="461">
        <v>8.5579698651863616</v>
      </c>
      <c r="CM21" s="461">
        <v>8.5889770023790657</v>
      </c>
      <c r="CN21" s="461">
        <v>8.6199841395717698</v>
      </c>
      <c r="CO21" s="461">
        <v>8.6509912767644721</v>
      </c>
      <c r="CP21" s="461">
        <v>8.681998413957178</v>
      </c>
      <c r="CQ21" s="461">
        <v>8.7130055511498838</v>
      </c>
      <c r="CR21" s="461">
        <v>8.7440126883425862</v>
      </c>
      <c r="CS21" s="461">
        <v>8.7750198255352903</v>
      </c>
      <c r="CT21" s="461">
        <v>8.8060269627279943</v>
      </c>
      <c r="CU21" s="461">
        <v>8.8370340999207002</v>
      </c>
      <c r="CV21" s="461">
        <v>8.8680412371134025</v>
      </c>
      <c r="CW21" s="461">
        <v>8.8990483743061066</v>
      </c>
      <c r="CX21" s="461">
        <v>8.9300555114988125</v>
      </c>
      <c r="CY21" s="461">
        <v>8.9610626486915148</v>
      </c>
      <c r="CZ21" s="461">
        <v>8.9920697858842207</v>
      </c>
      <c r="DA21" s="461">
        <v>9.0230769230769248</v>
      </c>
      <c r="DB21" s="461">
        <v>9.0540840602696271</v>
      </c>
      <c r="DC21" s="461">
        <v>9.085091197462333</v>
      </c>
      <c r="DD21" s="461">
        <v>9.116098334655037</v>
      </c>
      <c r="DE21" s="461">
        <v>9.1471054718477394</v>
      </c>
      <c r="DF21" s="461">
        <v>9.1781126090404452</v>
      </c>
      <c r="DG21" s="461">
        <v>9.2091197462331493</v>
      </c>
      <c r="DH21" s="461">
        <v>9.2401268834258552</v>
      </c>
      <c r="DI21" s="461">
        <v>9.2711340206185575</v>
      </c>
      <c r="DJ21" s="461">
        <v>9.3021411578112616</v>
      </c>
      <c r="DK21" s="461">
        <v>9.3331482950039675</v>
      </c>
      <c r="DL21" s="461">
        <v>9.3641554321966698</v>
      </c>
      <c r="DM21" s="461">
        <v>9.3951625693893739</v>
      </c>
      <c r="DN21" s="461">
        <v>9.426169706582078</v>
      </c>
      <c r="DO21" s="461">
        <v>9.4571768437747838</v>
      </c>
      <c r="DP21" s="461">
        <v>9.4881839809674879</v>
      </c>
      <c r="DQ21" s="461">
        <v>9.519191118160192</v>
      </c>
      <c r="DR21" s="461">
        <v>9.5501982553528961</v>
      </c>
      <c r="DS21" s="461">
        <v>9.5812053925455984</v>
      </c>
      <c r="DT21" s="461">
        <v>9.6122125297383043</v>
      </c>
      <c r="DU21" s="461">
        <v>9.6432196669310084</v>
      </c>
      <c r="DV21" s="461">
        <v>9.6742268041237125</v>
      </c>
      <c r="DW21" s="461">
        <v>9.7052339413164166</v>
      </c>
      <c r="DX21" s="461">
        <v>9.7362410785091207</v>
      </c>
      <c r="DY21" s="461">
        <v>9.7672482157018248</v>
      </c>
      <c r="DZ21" s="461">
        <v>9.7982553528945289</v>
      </c>
      <c r="EA21" s="461">
        <v>9.829262490087233</v>
      </c>
      <c r="EB21" s="461">
        <v>9.8602696272799388</v>
      </c>
      <c r="EC21" s="461">
        <v>9.8912767644726411</v>
      </c>
      <c r="ED21" s="461">
        <v>9.9222839016653452</v>
      </c>
      <c r="EE21" s="461">
        <v>9.9532910388580511</v>
      </c>
      <c r="EF21" s="461">
        <v>9.9842981760507534</v>
      </c>
      <c r="EG21" s="461">
        <v>10.015305313243459</v>
      </c>
      <c r="EH21" s="461">
        <v>10.046312450436163</v>
      </c>
      <c r="EI21" s="461">
        <v>10.077319587628867</v>
      </c>
      <c r="EJ21" s="461">
        <v>10.108326724821572</v>
      </c>
      <c r="EK21" s="461">
        <v>10.139333862014276</v>
      </c>
      <c r="EL21" s="461">
        <v>10.17034099920698</v>
      </c>
      <c r="EM21" s="461">
        <v>10.201348136399684</v>
      </c>
      <c r="EN21" s="461">
        <v>10.232355273592388</v>
      </c>
      <c r="EO21" s="461">
        <v>10.263362410785094</v>
      </c>
      <c r="EP21" s="461">
        <v>10.294369547977796</v>
      </c>
      <c r="EQ21" s="461">
        <v>10.3253766851705</v>
      </c>
      <c r="ER21" s="461">
        <v>10.356383822363204</v>
      </c>
      <c r="ES21" s="461">
        <v>10.387390959555908</v>
      </c>
      <c r="ET21" s="461">
        <v>10.418398096748614</v>
      </c>
      <c r="EU21" s="461">
        <v>10.449405233941318</v>
      </c>
      <c r="EV21" s="461">
        <v>10.480412371134022</v>
      </c>
      <c r="EW21" s="461">
        <v>10.511419508326725</v>
      </c>
      <c r="EX21" s="461">
        <v>10.542426645519431</v>
      </c>
      <c r="EY21" s="461">
        <v>10.573433782712135</v>
      </c>
      <c r="EZ21" s="461">
        <v>10.604440919904837</v>
      </c>
      <c r="FA21" s="461">
        <v>10.635448057097543</v>
      </c>
      <c r="FB21" s="461">
        <v>10.666455194290247</v>
      </c>
      <c r="FC21" s="461">
        <v>10.697462331482951</v>
      </c>
      <c r="FD21" s="461">
        <v>10.728469468675655</v>
      </c>
      <c r="FE21" s="461">
        <v>10.759476605868359</v>
      </c>
    </row>
    <row r="22" spans="1:161" x14ac:dyDescent="0.25">
      <c r="A22" s="462">
        <v>7088175</v>
      </c>
      <c r="B22" s="505" t="s">
        <v>216</v>
      </c>
      <c r="C22" s="505" t="s">
        <v>155</v>
      </c>
      <c r="D22" s="461">
        <v>6.3132434575733543</v>
      </c>
      <c r="E22" s="461">
        <v>6.3464710547184779</v>
      </c>
      <c r="F22" s="461">
        <v>6.3796986518635999</v>
      </c>
      <c r="G22" s="461">
        <v>6.4129262490087244</v>
      </c>
      <c r="H22" s="461">
        <v>6.4461538461538455</v>
      </c>
      <c r="I22" s="461">
        <v>6.47938144329897</v>
      </c>
      <c r="J22" s="461">
        <v>6.5126090404440919</v>
      </c>
      <c r="K22" s="461">
        <v>6.5458366375892147</v>
      </c>
      <c r="L22" s="461">
        <v>6.5790642347343375</v>
      </c>
      <c r="M22" s="461">
        <v>6.6122918318794621</v>
      </c>
      <c r="N22" s="461">
        <v>6.6455194290245831</v>
      </c>
      <c r="O22" s="461">
        <v>6.6787470261697059</v>
      </c>
      <c r="P22" s="461">
        <v>6.7119746233148296</v>
      </c>
      <c r="Q22" s="461">
        <v>6.7452022204599533</v>
      </c>
      <c r="R22" s="461">
        <v>6.7784298176050752</v>
      </c>
      <c r="S22" s="461">
        <v>6.811657414750198</v>
      </c>
      <c r="T22" s="461">
        <v>6.8448850118953208</v>
      </c>
      <c r="U22" s="461">
        <v>6.8781126090404445</v>
      </c>
      <c r="V22" s="461">
        <v>6.9113402061855673</v>
      </c>
      <c r="W22" s="461">
        <v>6.9445678033306901</v>
      </c>
      <c r="X22" s="461">
        <v>6.9777954004758129</v>
      </c>
      <c r="Y22" s="461">
        <v>7.0110229976209375</v>
      </c>
      <c r="Z22" s="461">
        <v>7.0442505947660585</v>
      </c>
      <c r="AA22" s="461">
        <v>7.0774781919111822</v>
      </c>
      <c r="AB22" s="461">
        <v>7.110705789056305</v>
      </c>
      <c r="AC22" s="461">
        <v>7.1439333862014278</v>
      </c>
      <c r="AD22" s="461">
        <v>7.1771609833465506</v>
      </c>
      <c r="AE22" s="461">
        <v>7.2103885804916725</v>
      </c>
      <c r="AF22" s="461">
        <v>7.2436161776367971</v>
      </c>
      <c r="AG22" s="461">
        <v>7.2768437747819181</v>
      </c>
      <c r="AH22" s="461">
        <v>7.3100713719270427</v>
      </c>
      <c r="AI22" s="461">
        <v>7.3432989690721655</v>
      </c>
      <c r="AJ22" s="461">
        <v>7.3765265662172883</v>
      </c>
      <c r="AK22" s="461">
        <v>7.4097541633624111</v>
      </c>
      <c r="AL22" s="461">
        <v>7.4429817605075348</v>
      </c>
      <c r="AM22" s="461">
        <v>7.4762093576526558</v>
      </c>
      <c r="AN22" s="461">
        <v>7.5094369547977804</v>
      </c>
      <c r="AO22" s="461">
        <v>7.5426645519429023</v>
      </c>
      <c r="AP22" s="461">
        <v>7.575892149088026</v>
      </c>
      <c r="AQ22" s="461">
        <v>7.6091197462331479</v>
      </c>
      <c r="AR22" s="461">
        <v>7.6423473433782725</v>
      </c>
      <c r="AS22" s="461">
        <v>7.6755749405233935</v>
      </c>
      <c r="AT22" s="461">
        <v>7.7088025376685163</v>
      </c>
      <c r="AU22" s="461">
        <v>7.74203013481364</v>
      </c>
      <c r="AV22" s="461">
        <v>7.7752577319587628</v>
      </c>
      <c r="AW22" s="461">
        <v>7.8084853291038856</v>
      </c>
      <c r="AX22" s="461">
        <v>7.8417129262490102</v>
      </c>
      <c r="AY22" s="461">
        <v>7.8749405233941312</v>
      </c>
      <c r="AZ22" s="461">
        <v>7.9081681205392558</v>
      </c>
      <c r="BA22" s="461">
        <v>7.9413957176843777</v>
      </c>
      <c r="BB22" s="461">
        <v>7.9746233148295005</v>
      </c>
      <c r="BC22" s="461">
        <v>8.0078509119746233</v>
      </c>
      <c r="BD22" s="461">
        <v>8.0410785091197443</v>
      </c>
      <c r="BE22" s="461">
        <v>8.0743061062648689</v>
      </c>
      <c r="BF22" s="461">
        <v>8.1075337034099917</v>
      </c>
      <c r="BG22" s="461">
        <v>8.1407613005551145</v>
      </c>
      <c r="BH22" s="461">
        <v>8.1739888977002391</v>
      </c>
      <c r="BI22" s="461">
        <v>8.2072164948453619</v>
      </c>
      <c r="BJ22" s="461">
        <v>8.2404440919904847</v>
      </c>
      <c r="BK22" s="461">
        <v>8.2736716891356075</v>
      </c>
      <c r="BL22" s="461">
        <v>8.3068992862807285</v>
      </c>
      <c r="BM22" s="461">
        <v>8.3401268834258531</v>
      </c>
      <c r="BN22" s="461">
        <v>8.3733544805709741</v>
      </c>
      <c r="BO22" s="461">
        <v>8.4065820777160987</v>
      </c>
      <c r="BP22" s="461">
        <v>8.4398096748612197</v>
      </c>
      <c r="BQ22" s="461">
        <v>8.4730372720063443</v>
      </c>
      <c r="BR22" s="461">
        <v>8.5062648691514688</v>
      </c>
      <c r="BS22" s="461">
        <v>8.5394924662965899</v>
      </c>
      <c r="BT22" s="461">
        <v>8.5727200634417127</v>
      </c>
      <c r="BU22" s="507">
        <v>8.6059476605868372</v>
      </c>
      <c r="BV22" s="461">
        <v>8.6391752577319583</v>
      </c>
      <c r="BW22" s="461">
        <v>8.6724028548770828</v>
      </c>
      <c r="BX22" s="461">
        <v>8.7056304520222039</v>
      </c>
      <c r="BY22" s="461">
        <v>8.7388580491673284</v>
      </c>
      <c r="BZ22" s="461">
        <v>8.7720856463124495</v>
      </c>
      <c r="CA22" s="461">
        <v>8.805313243457574</v>
      </c>
      <c r="CB22" s="461">
        <v>8.8385408406026951</v>
      </c>
      <c r="CC22" s="461">
        <v>8.8717684377478196</v>
      </c>
      <c r="CD22" s="461">
        <v>8.9049960348929424</v>
      </c>
      <c r="CE22" s="461">
        <v>8.938223632038067</v>
      </c>
      <c r="CF22" s="461">
        <v>8.971451229183188</v>
      </c>
      <c r="CG22" s="461">
        <v>9.0046788263283126</v>
      </c>
      <c r="CH22" s="461">
        <v>9.0379064234734336</v>
      </c>
      <c r="CI22" s="461">
        <v>9.0711340206185582</v>
      </c>
      <c r="CJ22" s="461">
        <v>9.1043616177636792</v>
      </c>
      <c r="CK22" s="461">
        <v>9.1375892149088038</v>
      </c>
      <c r="CL22" s="461">
        <v>9.1708168120539248</v>
      </c>
      <c r="CM22" s="461">
        <v>9.2040444091990476</v>
      </c>
      <c r="CN22" s="461">
        <v>9.2372720063441722</v>
      </c>
      <c r="CO22" s="461">
        <v>9.2704996034892932</v>
      </c>
      <c r="CP22" s="461">
        <v>9.3037272006344178</v>
      </c>
      <c r="CQ22" s="461">
        <v>9.3369547977795424</v>
      </c>
      <c r="CR22" s="461">
        <v>9.3701823949246634</v>
      </c>
      <c r="CS22" s="461">
        <v>9.403409992069788</v>
      </c>
      <c r="CT22" s="461">
        <v>9.436637589214909</v>
      </c>
      <c r="CU22" s="461">
        <v>9.4698651863600301</v>
      </c>
      <c r="CV22" s="461">
        <v>9.5030927835051546</v>
      </c>
      <c r="CW22" s="461">
        <v>9.5363203806502774</v>
      </c>
      <c r="CX22" s="461">
        <v>9.5695479777954002</v>
      </c>
      <c r="CY22" s="461">
        <v>9.602775574940523</v>
      </c>
      <c r="CZ22" s="461">
        <v>9.6360031720856476</v>
      </c>
      <c r="DA22" s="461">
        <v>9.6692307692307722</v>
      </c>
      <c r="DB22" s="461">
        <v>9.7024583663758932</v>
      </c>
      <c r="DC22" s="461">
        <v>9.7356859635210142</v>
      </c>
      <c r="DD22" s="461">
        <v>9.7689135606661388</v>
      </c>
      <c r="DE22" s="461">
        <v>9.8021411578112598</v>
      </c>
      <c r="DF22" s="461">
        <v>9.8353687549563844</v>
      </c>
      <c r="DG22" s="461">
        <v>9.8685963521015054</v>
      </c>
      <c r="DH22" s="461">
        <v>9.90182394924663</v>
      </c>
      <c r="DI22" s="461">
        <v>9.9350515463917528</v>
      </c>
      <c r="DJ22" s="461">
        <v>9.9682791435368774</v>
      </c>
      <c r="DK22" s="461">
        <v>10.001506740681998</v>
      </c>
      <c r="DL22" s="461">
        <v>10.034734337827123</v>
      </c>
      <c r="DM22" s="461">
        <v>10.067961934972244</v>
      </c>
      <c r="DN22" s="461">
        <v>10.101189532117369</v>
      </c>
      <c r="DO22" s="461">
        <v>10.13441712926249</v>
      </c>
      <c r="DP22" s="461">
        <v>10.167644726407614</v>
      </c>
      <c r="DQ22" s="461">
        <v>10.200872323552735</v>
      </c>
      <c r="DR22" s="461">
        <v>10.23409992069786</v>
      </c>
      <c r="DS22" s="461">
        <v>10.267327517842983</v>
      </c>
      <c r="DT22" s="461">
        <v>10.300555114988105</v>
      </c>
      <c r="DU22" s="461">
        <v>10.333782712133228</v>
      </c>
      <c r="DV22" s="461">
        <v>10.367010309278349</v>
      </c>
      <c r="DW22" s="461">
        <v>10.400237906423474</v>
      </c>
      <c r="DX22" s="461">
        <v>10.433465503568595</v>
      </c>
      <c r="DY22" s="461">
        <v>10.466693100713719</v>
      </c>
      <c r="DZ22" s="461">
        <v>10.499920697858844</v>
      </c>
      <c r="EA22" s="461">
        <v>10.533148295003965</v>
      </c>
      <c r="EB22" s="461">
        <v>10.56637589214909</v>
      </c>
      <c r="EC22" s="461">
        <v>10.599603489294211</v>
      </c>
      <c r="ED22" s="461">
        <v>10.632831086439333</v>
      </c>
      <c r="EE22" s="461">
        <v>10.666058683584458</v>
      </c>
      <c r="EF22" s="461">
        <v>10.699286280729579</v>
      </c>
      <c r="EG22" s="461">
        <v>10.732513877874704</v>
      </c>
      <c r="EH22" s="461">
        <v>10.765741475019825</v>
      </c>
      <c r="EI22" s="461">
        <v>10.798969072164949</v>
      </c>
      <c r="EJ22" s="461">
        <v>10.832196669310074</v>
      </c>
      <c r="EK22" s="461">
        <v>10.865424266455195</v>
      </c>
      <c r="EL22" s="461">
        <v>10.898651863600316</v>
      </c>
      <c r="EM22" s="461">
        <v>10.93187946074544</v>
      </c>
      <c r="EN22" s="461">
        <v>10.965107057890563</v>
      </c>
      <c r="EO22" s="461">
        <v>10.998334655035686</v>
      </c>
      <c r="EP22" s="461">
        <v>11.031562252180809</v>
      </c>
      <c r="EQ22" s="461">
        <v>11.064789849325933</v>
      </c>
      <c r="ER22" s="461">
        <v>11.098017446471054</v>
      </c>
      <c r="ES22" s="461">
        <v>11.131245043616179</v>
      </c>
      <c r="ET22" s="461">
        <v>11.1644726407613</v>
      </c>
      <c r="EU22" s="461">
        <v>11.197700237906425</v>
      </c>
      <c r="EV22" s="461">
        <v>11.230927835051546</v>
      </c>
      <c r="EW22" s="461">
        <v>11.26415543219667</v>
      </c>
      <c r="EX22" s="461">
        <v>11.297383029341793</v>
      </c>
      <c r="EY22" s="461">
        <v>11.330610626486916</v>
      </c>
      <c r="EZ22" s="461">
        <v>11.363838223632039</v>
      </c>
      <c r="FA22" s="461">
        <v>11.397065820777163</v>
      </c>
      <c r="FB22" s="461">
        <v>11.430293417922284</v>
      </c>
      <c r="FC22" s="461">
        <v>11.463521015067409</v>
      </c>
      <c r="FD22" s="461">
        <v>11.49674861221253</v>
      </c>
      <c r="FE22" s="461">
        <v>11.529976209357651</v>
      </c>
    </row>
    <row r="23" spans="1:161" x14ac:dyDescent="0.25">
      <c r="A23" s="462">
        <v>7088176</v>
      </c>
      <c r="B23" s="505" t="s">
        <v>217</v>
      </c>
      <c r="C23" s="505" t="s">
        <v>155</v>
      </c>
      <c r="D23" s="461">
        <v>7.0816812053925462</v>
      </c>
      <c r="E23" s="461">
        <v>7.1193497224425055</v>
      </c>
      <c r="F23" s="461">
        <v>7.1570182394924657</v>
      </c>
      <c r="G23" s="461">
        <v>7.1946867565424268</v>
      </c>
      <c r="H23" s="461">
        <v>7.2323552735923871</v>
      </c>
      <c r="I23" s="461">
        <v>7.2700237906423473</v>
      </c>
      <c r="J23" s="461">
        <v>7.3076923076923084</v>
      </c>
      <c r="K23" s="461">
        <v>7.3453608247422677</v>
      </c>
      <c r="L23" s="461">
        <v>7.3830293417922297</v>
      </c>
      <c r="M23" s="461">
        <v>7.420697858842189</v>
      </c>
      <c r="N23" s="461">
        <v>7.4583663758921492</v>
      </c>
      <c r="O23" s="461">
        <v>7.4960348929421095</v>
      </c>
      <c r="P23" s="461">
        <v>7.5337034099920706</v>
      </c>
      <c r="Q23" s="461">
        <v>7.5713719270420299</v>
      </c>
      <c r="R23" s="461">
        <v>7.6090404440919901</v>
      </c>
      <c r="S23" s="461">
        <v>7.6467089611419512</v>
      </c>
      <c r="T23" s="461">
        <v>7.6843774781919114</v>
      </c>
      <c r="U23" s="461">
        <v>7.7220459952418716</v>
      </c>
      <c r="V23" s="461">
        <v>7.7597145122918327</v>
      </c>
      <c r="W23" s="461">
        <v>7.7973830293417929</v>
      </c>
      <c r="X23" s="461">
        <v>7.8350515463917523</v>
      </c>
      <c r="Y23" s="461">
        <v>7.8727200634417134</v>
      </c>
      <c r="Z23" s="461">
        <v>7.9103885804916736</v>
      </c>
      <c r="AA23" s="461">
        <v>7.9480570975416338</v>
      </c>
      <c r="AB23" s="461">
        <v>7.9857256145915931</v>
      </c>
      <c r="AC23" s="461">
        <v>8.0233941316415542</v>
      </c>
      <c r="AD23" s="461">
        <v>8.0610626486915162</v>
      </c>
      <c r="AE23" s="461">
        <v>8.0987311657414747</v>
      </c>
      <c r="AF23" s="461">
        <v>8.1363996827914367</v>
      </c>
      <c r="AG23" s="461">
        <v>8.1740681998413951</v>
      </c>
      <c r="AH23" s="461">
        <v>8.2117367168913553</v>
      </c>
      <c r="AI23" s="461">
        <v>8.2494052339413173</v>
      </c>
      <c r="AJ23" s="461">
        <v>8.2870737509912775</v>
      </c>
      <c r="AK23" s="461">
        <v>8.324742268041236</v>
      </c>
      <c r="AL23" s="461">
        <v>8.3624107850911962</v>
      </c>
      <c r="AM23" s="461">
        <v>8.4000793021411582</v>
      </c>
      <c r="AN23" s="461">
        <v>8.4377478191911184</v>
      </c>
      <c r="AO23" s="461">
        <v>8.4754163362410786</v>
      </c>
      <c r="AP23" s="461">
        <v>8.5130848532910388</v>
      </c>
      <c r="AQ23" s="461">
        <v>8.550753370340999</v>
      </c>
      <c r="AR23" s="461">
        <v>8.5884218873909592</v>
      </c>
      <c r="AS23" s="461">
        <v>8.6260904044409195</v>
      </c>
      <c r="AT23" s="461">
        <v>8.6637589214908797</v>
      </c>
      <c r="AU23" s="461">
        <v>8.7014274385408417</v>
      </c>
      <c r="AV23" s="461">
        <v>8.7390959555908001</v>
      </c>
      <c r="AW23" s="461">
        <v>8.7767644726407621</v>
      </c>
      <c r="AX23" s="461">
        <v>8.8144329896907223</v>
      </c>
      <c r="AY23" s="461">
        <v>8.8521015067406807</v>
      </c>
      <c r="AZ23" s="461">
        <v>8.8897700237906427</v>
      </c>
      <c r="BA23" s="461">
        <v>8.927438540840603</v>
      </c>
      <c r="BB23" s="461">
        <v>8.9651070578905632</v>
      </c>
      <c r="BC23" s="461">
        <v>9.0027755749405234</v>
      </c>
      <c r="BD23" s="461">
        <v>9.0404440919904836</v>
      </c>
      <c r="BE23" s="461">
        <v>9.0781126090404438</v>
      </c>
      <c r="BF23" s="461">
        <v>9.115781126090404</v>
      </c>
      <c r="BG23" s="461">
        <v>9.1534496431403642</v>
      </c>
      <c r="BH23" s="461">
        <v>9.1911181601903262</v>
      </c>
      <c r="BI23" s="461">
        <v>9.2287866772402865</v>
      </c>
      <c r="BJ23" s="461">
        <v>9.2664551942902449</v>
      </c>
      <c r="BK23" s="461">
        <v>9.3041237113402051</v>
      </c>
      <c r="BL23" s="461">
        <v>9.3417922283901671</v>
      </c>
      <c r="BM23" s="461">
        <v>9.3794607454401273</v>
      </c>
      <c r="BN23" s="461">
        <v>9.4171292624900858</v>
      </c>
      <c r="BO23" s="461">
        <v>9.4547977795400477</v>
      </c>
      <c r="BP23" s="461">
        <v>9.492466296590008</v>
      </c>
      <c r="BQ23" s="461">
        <v>9.5301348136399682</v>
      </c>
      <c r="BR23" s="461">
        <v>9.5678033306899284</v>
      </c>
      <c r="BS23" s="461">
        <v>9.6054718477398886</v>
      </c>
      <c r="BT23" s="461">
        <v>9.6431403647898488</v>
      </c>
      <c r="BU23" s="507">
        <v>9.680808881839809</v>
      </c>
      <c r="BV23" s="461">
        <v>9.7184773988897692</v>
      </c>
      <c r="BW23" s="461">
        <v>9.7561459159397312</v>
      </c>
      <c r="BX23" s="461">
        <v>9.7938144329896897</v>
      </c>
      <c r="BY23" s="461">
        <v>9.8314829500396517</v>
      </c>
      <c r="BZ23" s="461">
        <v>9.8691514670896119</v>
      </c>
      <c r="CA23" s="461">
        <v>9.9068199841395721</v>
      </c>
      <c r="CB23" s="461">
        <v>9.9444885011895323</v>
      </c>
      <c r="CC23" s="461">
        <v>9.9821570182394925</v>
      </c>
      <c r="CD23" s="461">
        <v>10.019825535289453</v>
      </c>
      <c r="CE23" s="461">
        <v>10.057494052339411</v>
      </c>
      <c r="CF23" s="461">
        <v>10.095162569389373</v>
      </c>
      <c r="CG23" s="461">
        <v>10.132831086439335</v>
      </c>
      <c r="CH23" s="461">
        <v>10.170499603489294</v>
      </c>
      <c r="CI23" s="461">
        <v>10.208168120539254</v>
      </c>
      <c r="CJ23" s="461">
        <v>10.245836637589214</v>
      </c>
      <c r="CK23" s="461">
        <v>10.283505154639176</v>
      </c>
      <c r="CL23" s="461">
        <v>10.321173671689136</v>
      </c>
      <c r="CM23" s="461">
        <v>10.358842188739095</v>
      </c>
      <c r="CN23" s="461">
        <v>10.396510705789057</v>
      </c>
      <c r="CO23" s="461">
        <v>10.434179222839017</v>
      </c>
      <c r="CP23" s="461">
        <v>10.471847739888977</v>
      </c>
      <c r="CQ23" s="461">
        <v>10.509516256938937</v>
      </c>
      <c r="CR23" s="461">
        <v>10.547184773988898</v>
      </c>
      <c r="CS23" s="461">
        <v>10.584853291038858</v>
      </c>
      <c r="CT23" s="461">
        <v>10.622521808088818</v>
      </c>
      <c r="CU23" s="461">
        <v>10.660190325138778</v>
      </c>
      <c r="CV23" s="461">
        <v>10.69785884218874</v>
      </c>
      <c r="CW23" s="461">
        <v>10.735527359238699</v>
      </c>
      <c r="CX23" s="461">
        <v>10.773195876288661</v>
      </c>
      <c r="CY23" s="461">
        <v>10.810864393338619</v>
      </c>
      <c r="CZ23" s="461">
        <v>10.848532910388579</v>
      </c>
      <c r="DA23" s="461">
        <v>10.886201427438541</v>
      </c>
      <c r="DB23" s="461">
        <v>10.923869944488501</v>
      </c>
      <c r="DC23" s="461">
        <v>10.961538461538462</v>
      </c>
      <c r="DD23" s="461">
        <v>10.99920697858842</v>
      </c>
      <c r="DE23" s="461">
        <v>11.036875495638382</v>
      </c>
      <c r="DF23" s="461">
        <v>11.074544012688344</v>
      </c>
      <c r="DG23" s="461">
        <v>11.112212529738303</v>
      </c>
      <c r="DH23" s="461">
        <v>11.149881046788263</v>
      </c>
      <c r="DI23" s="461">
        <v>11.187549563838223</v>
      </c>
      <c r="DJ23" s="461">
        <v>11.225218080888185</v>
      </c>
      <c r="DK23" s="461">
        <v>11.262886597938143</v>
      </c>
      <c r="DL23" s="461">
        <v>11.300555114988104</v>
      </c>
      <c r="DM23" s="461">
        <v>11.338223632038066</v>
      </c>
      <c r="DN23" s="461">
        <v>11.375892149088026</v>
      </c>
      <c r="DO23" s="461">
        <v>11.413560666137986</v>
      </c>
      <c r="DP23" s="461">
        <v>11.451229183187946</v>
      </c>
      <c r="DQ23" s="461">
        <v>11.488897700237906</v>
      </c>
      <c r="DR23" s="461">
        <v>11.526566217287867</v>
      </c>
      <c r="DS23" s="461">
        <v>11.564234734337827</v>
      </c>
      <c r="DT23" s="461">
        <v>11.601903251387787</v>
      </c>
      <c r="DU23" s="461">
        <v>11.639571768437749</v>
      </c>
      <c r="DV23" s="461">
        <v>11.677240285487708</v>
      </c>
      <c r="DW23" s="461">
        <v>11.71490880253767</v>
      </c>
      <c r="DX23" s="461">
        <v>11.752577319587628</v>
      </c>
      <c r="DY23" s="461">
        <v>11.790245836637588</v>
      </c>
      <c r="DZ23" s="461">
        <v>11.82791435368755</v>
      </c>
      <c r="EA23" s="461">
        <v>11.86558287073751</v>
      </c>
      <c r="EB23" s="461">
        <v>11.903251387787471</v>
      </c>
      <c r="EC23" s="461">
        <v>11.940919904837429</v>
      </c>
      <c r="ED23" s="461">
        <v>11.978588421887391</v>
      </c>
      <c r="EE23" s="461">
        <v>12.016256938937353</v>
      </c>
      <c r="EF23" s="461">
        <v>12.053925455987311</v>
      </c>
      <c r="EG23" s="461">
        <v>12.091593973037272</v>
      </c>
      <c r="EH23" s="461">
        <v>12.129262490087232</v>
      </c>
      <c r="EI23" s="461">
        <v>12.166931007137194</v>
      </c>
      <c r="EJ23" s="461">
        <v>12.204599524187152</v>
      </c>
      <c r="EK23" s="461">
        <v>12.242268041237113</v>
      </c>
      <c r="EL23" s="461">
        <v>12.279936558287075</v>
      </c>
      <c r="EM23" s="461">
        <v>12.317605075337035</v>
      </c>
      <c r="EN23" s="461">
        <v>12.355273592386995</v>
      </c>
      <c r="EO23" s="461">
        <v>12.392942109436955</v>
      </c>
      <c r="EP23" s="461">
        <v>12.430610626486915</v>
      </c>
      <c r="EQ23" s="461">
        <v>12.468279143536876</v>
      </c>
      <c r="ER23" s="461">
        <v>12.505947660586836</v>
      </c>
      <c r="ES23" s="461">
        <v>12.543616177636796</v>
      </c>
      <c r="ET23" s="461">
        <v>12.581284694686758</v>
      </c>
      <c r="EU23" s="461">
        <v>12.618953211736716</v>
      </c>
      <c r="EV23" s="461">
        <v>12.656621728786677</v>
      </c>
      <c r="EW23" s="461">
        <v>12.694290245836639</v>
      </c>
      <c r="EX23" s="461">
        <v>12.731958762886599</v>
      </c>
      <c r="EY23" s="461">
        <v>12.769627279936559</v>
      </c>
      <c r="EZ23" s="461">
        <v>12.807295796986519</v>
      </c>
      <c r="FA23" s="461">
        <v>12.844964314036481</v>
      </c>
      <c r="FB23" s="461">
        <v>12.882632831086438</v>
      </c>
      <c r="FC23" s="461">
        <v>12.920301348136402</v>
      </c>
      <c r="FD23" s="461">
        <v>12.95796986518636</v>
      </c>
      <c r="FE23" s="461">
        <v>12.99563838223632</v>
      </c>
    </row>
    <row r="24" spans="1:161" x14ac:dyDescent="0.25">
      <c r="A24" s="462">
        <v>7088179</v>
      </c>
      <c r="B24" s="505" t="s">
        <v>218</v>
      </c>
      <c r="C24" s="505" t="s">
        <v>155</v>
      </c>
      <c r="D24" s="461">
        <v>8.5652656621728802</v>
      </c>
      <c r="E24" s="461">
        <v>8.6118160190325153</v>
      </c>
      <c r="F24" s="461">
        <v>8.6583663758921503</v>
      </c>
      <c r="G24" s="461">
        <v>8.7049167327517853</v>
      </c>
      <c r="H24" s="461">
        <v>8.7514670896114204</v>
      </c>
      <c r="I24" s="461">
        <v>8.7980174464710554</v>
      </c>
      <c r="J24" s="461">
        <v>8.8445678033306905</v>
      </c>
      <c r="K24" s="461">
        <v>8.8911181601903255</v>
      </c>
      <c r="L24" s="461">
        <v>8.9376685170499606</v>
      </c>
      <c r="M24" s="461">
        <v>8.9842188739095974</v>
      </c>
      <c r="N24" s="461">
        <v>9.0307692307692324</v>
      </c>
      <c r="O24" s="461">
        <v>9.0773195876288675</v>
      </c>
      <c r="P24" s="461">
        <v>9.1238699444885025</v>
      </c>
      <c r="Q24" s="461">
        <v>9.1704203013481376</v>
      </c>
      <c r="R24" s="461">
        <v>9.2169706582077726</v>
      </c>
      <c r="S24" s="461">
        <v>9.2635210150674077</v>
      </c>
      <c r="T24" s="461">
        <v>9.3100713719270427</v>
      </c>
      <c r="U24" s="461">
        <v>9.3566217287866777</v>
      </c>
      <c r="V24" s="461">
        <v>9.4031720856463128</v>
      </c>
      <c r="W24" s="461">
        <v>9.4497224425059478</v>
      </c>
      <c r="X24" s="461">
        <v>9.4962727993655829</v>
      </c>
      <c r="Y24" s="461">
        <v>9.5428231562252197</v>
      </c>
      <c r="Z24" s="461">
        <v>9.5893735130848547</v>
      </c>
      <c r="AA24" s="461">
        <v>9.6359238699444898</v>
      </c>
      <c r="AB24" s="461">
        <v>9.6824742268041248</v>
      </c>
      <c r="AC24" s="461">
        <v>9.7290245836637599</v>
      </c>
      <c r="AD24" s="461">
        <v>9.7755749405233967</v>
      </c>
      <c r="AE24" s="461">
        <v>9.82212529738303</v>
      </c>
      <c r="AF24" s="461">
        <v>9.868675654242665</v>
      </c>
      <c r="AG24" s="461">
        <v>9.9152260111023001</v>
      </c>
      <c r="AH24" s="461">
        <v>9.9617763679619351</v>
      </c>
      <c r="AI24" s="461">
        <v>10.008326724821572</v>
      </c>
      <c r="AJ24" s="461">
        <v>10.054877081681205</v>
      </c>
      <c r="AK24" s="461">
        <v>10.101427438540842</v>
      </c>
      <c r="AL24" s="461">
        <v>10.147977795400477</v>
      </c>
      <c r="AM24" s="461">
        <v>10.194528152260112</v>
      </c>
      <c r="AN24" s="461">
        <v>10.241078509119749</v>
      </c>
      <c r="AO24" s="461">
        <v>10.287628865979382</v>
      </c>
      <c r="AP24" s="461">
        <v>10.334179222839017</v>
      </c>
      <c r="AQ24" s="461">
        <v>10.380729579698652</v>
      </c>
      <c r="AR24" s="461">
        <v>10.427279936558287</v>
      </c>
      <c r="AS24" s="461">
        <v>10.473830293417924</v>
      </c>
      <c r="AT24" s="461">
        <v>10.520380650277557</v>
      </c>
      <c r="AU24" s="461">
        <v>10.566931007137194</v>
      </c>
      <c r="AV24" s="461">
        <v>10.613481363996828</v>
      </c>
      <c r="AW24" s="461">
        <v>10.660031720856464</v>
      </c>
      <c r="AX24" s="461">
        <v>10.706582077716099</v>
      </c>
      <c r="AY24" s="461">
        <v>10.753132434575734</v>
      </c>
      <c r="AZ24" s="461">
        <v>10.799682791435371</v>
      </c>
      <c r="BA24" s="461">
        <v>10.846233148295005</v>
      </c>
      <c r="BB24" s="461">
        <v>10.89278350515464</v>
      </c>
      <c r="BC24" s="461">
        <v>10.939333862014276</v>
      </c>
      <c r="BD24" s="461">
        <v>10.98588421887391</v>
      </c>
      <c r="BE24" s="461">
        <v>11.032434575733546</v>
      </c>
      <c r="BF24" s="461">
        <v>11.07898493259318</v>
      </c>
      <c r="BG24" s="461">
        <v>11.125535289452815</v>
      </c>
      <c r="BH24" s="461">
        <v>11.172085646312452</v>
      </c>
      <c r="BI24" s="461">
        <v>11.218636003172087</v>
      </c>
      <c r="BJ24" s="461">
        <v>11.265186360031722</v>
      </c>
      <c r="BK24" s="461">
        <v>11.311736716891357</v>
      </c>
      <c r="BL24" s="461">
        <v>11.358287073750992</v>
      </c>
      <c r="BM24" s="461">
        <v>11.404837430610629</v>
      </c>
      <c r="BN24" s="461">
        <v>11.451387787470262</v>
      </c>
      <c r="BO24" s="461">
        <v>11.497938144329899</v>
      </c>
      <c r="BP24" s="461">
        <v>11.544488501189532</v>
      </c>
      <c r="BQ24" s="461">
        <v>11.591038858049169</v>
      </c>
      <c r="BR24" s="461">
        <v>11.637589214908804</v>
      </c>
      <c r="BS24" s="461">
        <v>11.684139571768437</v>
      </c>
      <c r="BT24" s="461">
        <v>11.730689928628074</v>
      </c>
      <c r="BU24" s="507">
        <v>11.777240285487709</v>
      </c>
      <c r="BV24" s="461">
        <v>11.823790642347344</v>
      </c>
      <c r="BW24" s="461">
        <v>11.870340999206981</v>
      </c>
      <c r="BX24" s="461">
        <v>11.916891356066614</v>
      </c>
      <c r="BY24" s="461">
        <v>11.963441712926251</v>
      </c>
      <c r="BZ24" s="461">
        <v>12.009992069785884</v>
      </c>
      <c r="CA24" s="461">
        <v>12.056542426645521</v>
      </c>
      <c r="CB24" s="461">
        <v>12.103092783505156</v>
      </c>
      <c r="CC24" s="461">
        <v>12.149643140364789</v>
      </c>
      <c r="CD24" s="461">
        <v>12.196193497224426</v>
      </c>
      <c r="CE24" s="461">
        <v>12.242743854084059</v>
      </c>
      <c r="CF24" s="461">
        <v>12.289294210943696</v>
      </c>
      <c r="CG24" s="461">
        <v>12.335844567803331</v>
      </c>
      <c r="CH24" s="461">
        <v>12.382394924662966</v>
      </c>
      <c r="CI24" s="461">
        <v>12.428945281522603</v>
      </c>
      <c r="CJ24" s="461">
        <v>12.475495638382236</v>
      </c>
      <c r="CK24" s="461">
        <v>12.522045995241873</v>
      </c>
      <c r="CL24" s="461">
        <v>12.568596352101508</v>
      </c>
      <c r="CM24" s="461">
        <v>12.615146708961143</v>
      </c>
      <c r="CN24" s="461">
        <v>12.661697065820778</v>
      </c>
      <c r="CO24" s="461">
        <v>12.708247422680412</v>
      </c>
      <c r="CP24" s="461">
        <v>12.754797779540048</v>
      </c>
      <c r="CQ24" s="461">
        <v>12.801348136399682</v>
      </c>
      <c r="CR24" s="461">
        <v>12.847898493259319</v>
      </c>
      <c r="CS24" s="461">
        <v>12.894448850118954</v>
      </c>
      <c r="CT24" s="461">
        <v>12.940999206978587</v>
      </c>
      <c r="CU24" s="461">
        <v>12.987549563838224</v>
      </c>
      <c r="CV24" s="461">
        <v>13.03409992069786</v>
      </c>
      <c r="CW24" s="461">
        <v>13.080650277557494</v>
      </c>
      <c r="CX24" s="461">
        <v>13.127200634417131</v>
      </c>
      <c r="CY24" s="461">
        <v>13.173750991276764</v>
      </c>
      <c r="CZ24" s="461">
        <v>13.220301348136401</v>
      </c>
      <c r="DA24" s="461">
        <v>13.266851704996034</v>
      </c>
      <c r="DB24" s="461">
        <v>13.313402061855671</v>
      </c>
      <c r="DC24" s="461">
        <v>13.359952418715304</v>
      </c>
      <c r="DD24" s="461">
        <v>13.406502775574941</v>
      </c>
      <c r="DE24" s="461">
        <v>13.453053132434576</v>
      </c>
      <c r="DF24" s="461">
        <v>13.499603489294211</v>
      </c>
      <c r="DG24" s="461">
        <v>13.546153846153846</v>
      </c>
      <c r="DH24" s="461">
        <v>13.592704203013483</v>
      </c>
      <c r="DI24" s="461">
        <v>13.639254559873116</v>
      </c>
      <c r="DJ24" s="461">
        <v>13.685804916732753</v>
      </c>
      <c r="DK24" s="461">
        <v>13.73235527359239</v>
      </c>
      <c r="DL24" s="461">
        <v>13.778905630452023</v>
      </c>
      <c r="DM24" s="461">
        <v>13.825455987311656</v>
      </c>
      <c r="DN24" s="461">
        <v>13.872006344171293</v>
      </c>
      <c r="DO24" s="461">
        <v>13.918556701030926</v>
      </c>
      <c r="DP24" s="461">
        <v>13.965107057890563</v>
      </c>
      <c r="DQ24" s="461">
        <v>14.011657414750198</v>
      </c>
      <c r="DR24" s="461">
        <v>14.058207771609833</v>
      </c>
      <c r="DS24" s="461">
        <v>14.104758128469468</v>
      </c>
      <c r="DT24" s="461">
        <v>14.151308485329105</v>
      </c>
      <c r="DU24" s="461">
        <v>14.197858842188742</v>
      </c>
      <c r="DV24" s="461">
        <v>14.244409199048375</v>
      </c>
      <c r="DW24" s="461">
        <v>14.290959555908012</v>
      </c>
      <c r="DX24" s="461">
        <v>14.337509912767645</v>
      </c>
      <c r="DY24" s="461">
        <v>14.384060269627279</v>
      </c>
      <c r="DZ24" s="461">
        <v>14.430610626486915</v>
      </c>
      <c r="EA24" s="461">
        <v>14.477160983346549</v>
      </c>
      <c r="EB24" s="461">
        <v>14.523711340206185</v>
      </c>
      <c r="EC24" s="461">
        <v>14.570261697065821</v>
      </c>
      <c r="ED24" s="461">
        <v>14.616812053925456</v>
      </c>
      <c r="EE24" s="461">
        <v>14.663362410785092</v>
      </c>
      <c r="EF24" s="461">
        <v>14.709912767644727</v>
      </c>
      <c r="EG24" s="461">
        <v>14.756463124504361</v>
      </c>
      <c r="EH24" s="461">
        <v>14.803013481363994</v>
      </c>
      <c r="EI24" s="461">
        <v>14.849563838223631</v>
      </c>
      <c r="EJ24" s="461">
        <v>14.896114195083268</v>
      </c>
      <c r="EK24" s="461">
        <v>14.942664551942901</v>
      </c>
      <c r="EL24" s="461">
        <v>14.989214908802538</v>
      </c>
      <c r="EM24" s="461">
        <v>15.035765265662171</v>
      </c>
      <c r="EN24" s="461">
        <v>15.082315622521808</v>
      </c>
      <c r="EO24" s="461">
        <v>15.128865979381443</v>
      </c>
      <c r="EP24" s="461">
        <v>15.175416336241078</v>
      </c>
      <c r="EQ24" s="461">
        <v>15.221966693100713</v>
      </c>
      <c r="ER24" s="461">
        <v>15.26851704996035</v>
      </c>
      <c r="ES24" s="461">
        <v>15.315067406819983</v>
      </c>
      <c r="ET24" s="461">
        <v>15.36161776367962</v>
      </c>
      <c r="EU24" s="461">
        <v>15.408168120539253</v>
      </c>
      <c r="EV24" s="461">
        <v>15.45471847739889</v>
      </c>
      <c r="EW24" s="461">
        <v>15.501268834258523</v>
      </c>
      <c r="EX24" s="461">
        <v>15.54781919111816</v>
      </c>
      <c r="EY24" s="461">
        <v>15.594369547977797</v>
      </c>
      <c r="EZ24" s="461">
        <v>15.64091990483743</v>
      </c>
      <c r="FA24" s="461">
        <v>15.687470261697065</v>
      </c>
      <c r="FB24" s="461">
        <v>15.7340206185567</v>
      </c>
      <c r="FC24" s="461">
        <v>15.780570975416335</v>
      </c>
      <c r="FD24" s="461">
        <v>15.827121332275972</v>
      </c>
      <c r="FE24" s="461">
        <v>15.873671689135605</v>
      </c>
    </row>
    <row r="25" spans="1:161" ht="13" x14ac:dyDescent="0.3">
      <c r="B25" s="504" t="s">
        <v>224</v>
      </c>
      <c r="C25" s="505"/>
      <c r="D25" s="461"/>
      <c r="E25" s="461"/>
      <c r="F25" s="461"/>
      <c r="G25" s="461"/>
      <c r="H25" s="461"/>
      <c r="I25" s="461"/>
      <c r="J25" s="461"/>
      <c r="K25" s="461"/>
      <c r="L25" s="461"/>
      <c r="M25" s="461"/>
      <c r="N25" s="461"/>
      <c r="O25" s="461"/>
      <c r="P25" s="461"/>
      <c r="Q25" s="461"/>
      <c r="R25" s="461"/>
      <c r="S25" s="461"/>
      <c r="T25" s="461"/>
      <c r="U25" s="461"/>
      <c r="V25" s="461"/>
      <c r="W25" s="461"/>
      <c r="X25" s="461"/>
      <c r="Y25" s="461"/>
      <c r="Z25" s="461"/>
      <c r="AA25" s="461"/>
      <c r="AB25" s="461"/>
      <c r="AC25" s="461"/>
      <c r="AD25" s="461"/>
      <c r="AE25" s="461"/>
      <c r="AF25" s="461"/>
      <c r="AG25" s="461"/>
      <c r="AH25" s="461"/>
      <c r="AI25" s="461"/>
      <c r="AJ25" s="461"/>
      <c r="AK25" s="461"/>
      <c r="AL25" s="461"/>
      <c r="AM25" s="461"/>
      <c r="AN25" s="461"/>
      <c r="AO25" s="461"/>
      <c r="AP25" s="461"/>
      <c r="AQ25" s="461"/>
      <c r="AR25" s="461"/>
      <c r="AS25" s="461"/>
      <c r="AT25" s="461"/>
      <c r="AU25" s="461"/>
      <c r="AV25" s="461"/>
      <c r="AW25" s="461"/>
      <c r="AX25" s="461"/>
      <c r="AY25" s="461"/>
      <c r="AZ25" s="461"/>
      <c r="BA25" s="461"/>
      <c r="BB25" s="461"/>
      <c r="BC25" s="461"/>
      <c r="BD25" s="461"/>
      <c r="BE25" s="461"/>
      <c r="BF25" s="461"/>
      <c r="BG25" s="461"/>
      <c r="BH25" s="461"/>
      <c r="BI25" s="461"/>
      <c r="BJ25" s="461"/>
      <c r="BK25" s="461"/>
      <c r="BL25" s="461"/>
      <c r="BM25" s="461"/>
      <c r="BN25" s="461"/>
      <c r="BO25" s="461"/>
      <c r="BP25" s="461"/>
      <c r="BQ25" s="461"/>
      <c r="BR25" s="461"/>
      <c r="BS25" s="461"/>
      <c r="BT25" s="461"/>
      <c r="BU25" s="507"/>
      <c r="BV25" s="461"/>
      <c r="BW25" s="461"/>
      <c r="BX25" s="461"/>
      <c r="BY25" s="461"/>
      <c r="BZ25" s="461"/>
      <c r="CA25" s="461"/>
      <c r="CB25" s="461"/>
      <c r="CC25" s="461"/>
      <c r="CD25" s="461"/>
      <c r="CE25" s="461"/>
      <c r="CF25" s="461"/>
      <c r="CG25" s="461"/>
      <c r="CH25" s="461"/>
      <c r="CI25" s="461"/>
      <c r="CJ25" s="461"/>
      <c r="CK25" s="461"/>
      <c r="CL25" s="461"/>
      <c r="CM25" s="461"/>
      <c r="CN25" s="461"/>
      <c r="CO25" s="461"/>
      <c r="CP25" s="461"/>
      <c r="CQ25" s="461"/>
      <c r="CR25" s="461"/>
      <c r="CS25" s="461"/>
      <c r="CT25" s="461"/>
      <c r="CU25" s="461"/>
      <c r="CV25" s="461"/>
      <c r="CW25" s="461"/>
      <c r="CX25" s="461"/>
      <c r="CY25" s="461"/>
      <c r="CZ25" s="461"/>
      <c r="DA25" s="461"/>
      <c r="DB25" s="461"/>
      <c r="DC25" s="461"/>
      <c r="DD25" s="461"/>
      <c r="DE25" s="461"/>
      <c r="DF25" s="461"/>
      <c r="DG25" s="461"/>
      <c r="DH25" s="461"/>
      <c r="DI25" s="461"/>
      <c r="DJ25" s="461"/>
      <c r="DK25" s="461"/>
      <c r="DL25" s="461"/>
      <c r="DM25" s="461"/>
      <c r="DN25" s="461"/>
      <c r="DO25" s="461"/>
      <c r="DP25" s="461"/>
      <c r="DQ25" s="461"/>
      <c r="DR25" s="461"/>
      <c r="DS25" s="461"/>
      <c r="DT25" s="461"/>
      <c r="DU25" s="461"/>
      <c r="DV25" s="461"/>
      <c r="DW25" s="461"/>
      <c r="DX25" s="461"/>
      <c r="DY25" s="461"/>
      <c r="DZ25" s="461"/>
      <c r="EA25" s="461"/>
      <c r="EB25" s="461"/>
      <c r="EC25" s="461"/>
      <c r="ED25" s="461"/>
      <c r="EE25" s="461"/>
      <c r="EF25" s="461"/>
      <c r="EG25" s="461"/>
      <c r="EH25" s="461"/>
      <c r="EI25" s="461"/>
      <c r="EJ25" s="461"/>
      <c r="EK25" s="461"/>
      <c r="EL25" s="461"/>
      <c r="EM25" s="461"/>
      <c r="EN25" s="461"/>
      <c r="EO25" s="461"/>
      <c r="EP25" s="461"/>
      <c r="EQ25" s="461"/>
      <c r="ER25" s="461"/>
      <c r="ES25" s="461"/>
      <c r="ET25" s="461"/>
      <c r="EU25" s="461"/>
      <c r="EV25" s="461"/>
      <c r="EW25" s="461"/>
      <c r="EX25" s="461"/>
      <c r="EY25" s="461"/>
      <c r="EZ25" s="461"/>
      <c r="FA25" s="461"/>
      <c r="FB25" s="461"/>
      <c r="FC25" s="461"/>
      <c r="FD25" s="461"/>
      <c r="FE25" s="461"/>
    </row>
    <row r="26" spans="1:161" x14ac:dyDescent="0.25">
      <c r="A26" s="462">
        <v>7088180</v>
      </c>
      <c r="B26" s="505" t="s">
        <v>225</v>
      </c>
      <c r="C26" s="505" t="s">
        <v>124</v>
      </c>
      <c r="D26" s="461">
        <v>2.10943695479778</v>
      </c>
      <c r="E26" s="461">
        <v>2.1205392545598736</v>
      </c>
      <c r="F26" s="461">
        <v>2.1316415543219671</v>
      </c>
      <c r="G26" s="461">
        <v>2.1427438540840607</v>
      </c>
      <c r="H26" s="461">
        <v>2.1538461538461546</v>
      </c>
      <c r="I26" s="461">
        <v>2.1649484536082477</v>
      </c>
      <c r="J26" s="461">
        <v>2.1760507533703413</v>
      </c>
      <c r="K26" s="461">
        <v>2.1871530531324352</v>
      </c>
      <c r="L26" s="461">
        <v>2.1982553528945288</v>
      </c>
      <c r="M26" s="461">
        <v>2.2093576526566223</v>
      </c>
      <c r="N26" s="461">
        <v>2.2204599524187159</v>
      </c>
      <c r="O26" s="461">
        <v>2.2315622521808094</v>
      </c>
      <c r="P26" s="461">
        <v>2.2426645519429029</v>
      </c>
      <c r="Q26" s="461">
        <v>2.2537668517049965</v>
      </c>
      <c r="R26" s="461">
        <v>2.26486915146709</v>
      </c>
      <c r="S26" s="461">
        <v>2.275971451229184</v>
      </c>
      <c r="T26" s="461">
        <v>2.2870737509912771</v>
      </c>
      <c r="U26" s="461">
        <v>2.2981760507533706</v>
      </c>
      <c r="V26" s="461">
        <v>2.3092783505154646</v>
      </c>
      <c r="W26" s="461">
        <v>2.3203806502775581</v>
      </c>
      <c r="X26" s="461">
        <v>2.3314829500396517</v>
      </c>
      <c r="Y26" s="461">
        <v>2.3425852498017452</v>
      </c>
      <c r="Z26" s="461">
        <v>2.3536875495638387</v>
      </c>
      <c r="AA26" s="461">
        <v>2.3647898493259327</v>
      </c>
      <c r="AB26" s="461">
        <v>2.3758921490880254</v>
      </c>
      <c r="AC26" s="461">
        <v>2.3869944488501194</v>
      </c>
      <c r="AD26" s="461">
        <v>2.3980967486122129</v>
      </c>
      <c r="AE26" s="461">
        <v>2.4091990483743064</v>
      </c>
      <c r="AF26" s="461">
        <v>2.4203013481364004</v>
      </c>
      <c r="AG26" s="461">
        <v>2.4314036478984935</v>
      </c>
      <c r="AH26" s="461">
        <v>2.4425059476605875</v>
      </c>
      <c r="AI26" s="461">
        <v>2.453608247422681</v>
      </c>
      <c r="AJ26" s="461">
        <v>2.4647105471847741</v>
      </c>
      <c r="AK26" s="461">
        <v>2.4758128469468681</v>
      </c>
      <c r="AL26" s="461">
        <v>2.4869151467089616</v>
      </c>
      <c r="AM26" s="461">
        <v>2.4980174464710552</v>
      </c>
      <c r="AN26" s="461">
        <v>2.5091197462331492</v>
      </c>
      <c r="AO26" s="461">
        <v>2.5202220459952422</v>
      </c>
      <c r="AP26" s="461">
        <v>2.5313243457573362</v>
      </c>
      <c r="AQ26" s="461">
        <v>2.5424266455194298</v>
      </c>
      <c r="AR26" s="461">
        <v>2.5535289452815233</v>
      </c>
      <c r="AS26" s="461">
        <v>2.5646312450436168</v>
      </c>
      <c r="AT26" s="461">
        <v>2.5757335448057099</v>
      </c>
      <c r="AU26" s="461">
        <v>2.5868358445678039</v>
      </c>
      <c r="AV26" s="461">
        <v>2.5979381443298974</v>
      </c>
      <c r="AW26" s="461">
        <v>2.609040444091991</v>
      </c>
      <c r="AX26" s="461">
        <v>2.620142743854085</v>
      </c>
      <c r="AY26" s="461">
        <v>2.6312450436161781</v>
      </c>
      <c r="AZ26" s="461">
        <v>2.642347343378272</v>
      </c>
      <c r="BA26" s="461">
        <v>2.6534496431403651</v>
      </c>
      <c r="BB26" s="461">
        <v>2.6645519429024587</v>
      </c>
      <c r="BC26" s="461">
        <v>2.6756542426645527</v>
      </c>
      <c r="BD26" s="461">
        <v>2.6867565424266462</v>
      </c>
      <c r="BE26" s="461">
        <v>2.6978588421887397</v>
      </c>
      <c r="BF26" s="461">
        <v>2.7089611419508333</v>
      </c>
      <c r="BG26" s="461">
        <v>2.7200634417129268</v>
      </c>
      <c r="BH26" s="461">
        <v>2.7311657414750208</v>
      </c>
      <c r="BI26" s="461">
        <v>2.7422680412371139</v>
      </c>
      <c r="BJ26" s="461">
        <v>2.7533703409992074</v>
      </c>
      <c r="BK26" s="461">
        <v>2.7644726407613009</v>
      </c>
      <c r="BL26" s="461">
        <v>2.7755749405233945</v>
      </c>
      <c r="BM26" s="461">
        <v>2.7866772402854885</v>
      </c>
      <c r="BN26" s="461">
        <v>2.797779540047582</v>
      </c>
      <c r="BO26" s="461">
        <v>2.8088818398096755</v>
      </c>
      <c r="BP26" s="461">
        <v>2.8199841395717686</v>
      </c>
      <c r="BQ26" s="461">
        <v>2.8310864393338626</v>
      </c>
      <c r="BR26" s="461">
        <v>2.8421887390959562</v>
      </c>
      <c r="BS26" s="461">
        <v>2.8532910388580497</v>
      </c>
      <c r="BT26" s="461">
        <v>2.8643933386201432</v>
      </c>
      <c r="BU26" s="507">
        <v>2.8754956383822368</v>
      </c>
      <c r="BV26" s="461">
        <v>2.8865979381443307</v>
      </c>
      <c r="BW26" s="461">
        <v>2.8977002379064243</v>
      </c>
      <c r="BX26" s="461">
        <v>2.9088025376685174</v>
      </c>
      <c r="BY26" s="461">
        <v>2.9199048374306114</v>
      </c>
      <c r="BZ26" s="461">
        <v>2.9310071371927044</v>
      </c>
      <c r="CA26" s="461">
        <v>2.9421094369547984</v>
      </c>
      <c r="CB26" s="461">
        <v>2.953211736716892</v>
      </c>
      <c r="CC26" s="461">
        <v>2.9643140364789855</v>
      </c>
      <c r="CD26" s="461">
        <v>2.9754163362410795</v>
      </c>
      <c r="CE26" s="461">
        <v>2.9865186360031726</v>
      </c>
      <c r="CF26" s="461">
        <v>2.9976209357652661</v>
      </c>
      <c r="CG26" s="461">
        <v>3.0087232355273597</v>
      </c>
      <c r="CH26" s="461">
        <v>3.0198255352894532</v>
      </c>
      <c r="CI26" s="461">
        <v>3.0309278350515472</v>
      </c>
      <c r="CJ26" s="461">
        <v>3.0420301348136403</v>
      </c>
      <c r="CK26" s="461">
        <v>3.0531324345757342</v>
      </c>
      <c r="CL26" s="461">
        <v>3.0642347343378278</v>
      </c>
      <c r="CM26" s="461">
        <v>3.0753370340999213</v>
      </c>
      <c r="CN26" s="461">
        <v>3.0864393338620153</v>
      </c>
      <c r="CO26" s="461">
        <v>3.0975416336241084</v>
      </c>
      <c r="CP26" s="461">
        <v>3.1086439333862019</v>
      </c>
      <c r="CQ26" s="461">
        <v>3.1197462331482959</v>
      </c>
      <c r="CR26" s="461">
        <v>3.130848532910389</v>
      </c>
      <c r="CS26" s="461">
        <v>3.141950832672483</v>
      </c>
      <c r="CT26" s="461">
        <v>3.1530531324345765</v>
      </c>
      <c r="CU26" s="461">
        <v>3.1641554321966701</v>
      </c>
      <c r="CV26" s="461">
        <v>3.1752577319587636</v>
      </c>
      <c r="CW26" s="461">
        <v>3.1863600317208567</v>
      </c>
      <c r="CX26" s="461">
        <v>3.1974623314829502</v>
      </c>
      <c r="CY26" s="461">
        <v>3.2085646312450442</v>
      </c>
      <c r="CZ26" s="461">
        <v>3.2196669310071377</v>
      </c>
      <c r="DA26" s="461">
        <v>3.2307692307692317</v>
      </c>
      <c r="DB26" s="461">
        <v>3.2418715305313248</v>
      </c>
      <c r="DC26" s="461">
        <v>3.2529738302934184</v>
      </c>
      <c r="DD26" s="461">
        <v>3.2640761300555114</v>
      </c>
      <c r="DE26" s="461">
        <v>3.2751784298176054</v>
      </c>
      <c r="DF26" s="461">
        <v>3.286280729579699</v>
      </c>
      <c r="DG26" s="461">
        <v>3.2973830293417929</v>
      </c>
      <c r="DH26" s="461">
        <v>3.3084853291038865</v>
      </c>
      <c r="DI26" s="461">
        <v>3.3195876288659796</v>
      </c>
      <c r="DJ26" s="461">
        <v>3.3306899286280736</v>
      </c>
      <c r="DK26" s="461">
        <v>3.3417922283901671</v>
      </c>
      <c r="DL26" s="461">
        <v>3.3528945281522602</v>
      </c>
      <c r="DM26" s="461">
        <v>3.3639968279143542</v>
      </c>
      <c r="DN26" s="461">
        <v>3.3750991276764477</v>
      </c>
      <c r="DO26" s="461">
        <v>3.3862014274385417</v>
      </c>
      <c r="DP26" s="461">
        <v>3.3973037272006352</v>
      </c>
      <c r="DQ26" s="461">
        <v>3.4084060269627283</v>
      </c>
      <c r="DR26" s="461">
        <v>3.4195083267248219</v>
      </c>
      <c r="DS26" s="461">
        <v>3.4306106264869158</v>
      </c>
      <c r="DT26" s="461">
        <v>3.4417129262490094</v>
      </c>
      <c r="DU26" s="461">
        <v>3.4528152260111025</v>
      </c>
      <c r="DV26" s="461">
        <v>3.4639175257731964</v>
      </c>
      <c r="DW26" s="461">
        <v>3.47501982553529</v>
      </c>
      <c r="DX26" s="461">
        <v>3.4861221252973831</v>
      </c>
      <c r="DY26" s="461">
        <v>3.4972244250594771</v>
      </c>
      <c r="DZ26" s="461">
        <v>3.5083267248215706</v>
      </c>
      <c r="EA26" s="461">
        <v>3.5194290245836646</v>
      </c>
      <c r="EB26" s="461">
        <v>3.5305313243457581</v>
      </c>
      <c r="EC26" s="461">
        <v>3.5416336241078512</v>
      </c>
      <c r="ED26" s="461">
        <v>3.5527359238699452</v>
      </c>
      <c r="EE26" s="461">
        <v>3.5638382236320387</v>
      </c>
      <c r="EF26" s="461">
        <v>3.5749405233941318</v>
      </c>
      <c r="EG26" s="461">
        <v>3.5860428231562258</v>
      </c>
      <c r="EH26" s="461">
        <v>3.5971451229183193</v>
      </c>
      <c r="EI26" s="461">
        <v>3.6082474226804133</v>
      </c>
      <c r="EJ26" s="461">
        <v>3.6193497224425069</v>
      </c>
      <c r="EK26" s="461">
        <v>3.6304520222045999</v>
      </c>
      <c r="EL26" s="461">
        <v>3.6415543219666939</v>
      </c>
      <c r="EM26" s="461">
        <v>3.652656621728787</v>
      </c>
      <c r="EN26" s="461">
        <v>3.6637589214908806</v>
      </c>
      <c r="EO26" s="461">
        <v>3.6748612212529745</v>
      </c>
      <c r="EP26" s="461">
        <v>3.6859635210150681</v>
      </c>
      <c r="EQ26" s="461">
        <v>3.6970658207771621</v>
      </c>
      <c r="ER26" s="461">
        <v>3.7081681205392552</v>
      </c>
      <c r="ES26" s="461">
        <v>3.7192704203013487</v>
      </c>
      <c r="ET26" s="461">
        <v>3.7303727200634427</v>
      </c>
      <c r="EU26" s="461">
        <v>3.7414750198255362</v>
      </c>
      <c r="EV26" s="461">
        <v>3.7525773195876302</v>
      </c>
      <c r="EW26" s="461">
        <v>3.7636796193497233</v>
      </c>
      <c r="EX26" s="461">
        <v>3.7747819191118168</v>
      </c>
      <c r="EY26" s="461">
        <v>3.7858842188739108</v>
      </c>
      <c r="EZ26" s="461">
        <v>3.7969865186360039</v>
      </c>
      <c r="FA26" s="461">
        <v>3.8080888183980974</v>
      </c>
      <c r="FB26" s="461">
        <v>3.8191911181601914</v>
      </c>
      <c r="FC26" s="461">
        <v>3.8302934179222849</v>
      </c>
      <c r="FD26" s="461">
        <v>3.8413957176843789</v>
      </c>
      <c r="FE26" s="461">
        <v>3.8524980174464716</v>
      </c>
    </row>
    <row r="27" spans="1:161" x14ac:dyDescent="0.25">
      <c r="A27" s="462">
        <v>7088181</v>
      </c>
      <c r="B27" s="505" t="s">
        <v>226</v>
      </c>
      <c r="C27" s="505" t="s">
        <v>124</v>
      </c>
      <c r="D27" s="461">
        <v>3.3262490087232357</v>
      </c>
      <c r="E27" s="461">
        <v>3.3417922283901671</v>
      </c>
      <c r="F27" s="461">
        <v>3.357335448057098</v>
      </c>
      <c r="G27" s="461">
        <v>3.3728786677240294</v>
      </c>
      <c r="H27" s="461">
        <v>3.38842188739096</v>
      </c>
      <c r="I27" s="461">
        <v>3.4039651070578913</v>
      </c>
      <c r="J27" s="461">
        <v>3.4195083267248219</v>
      </c>
      <c r="K27" s="461">
        <v>3.4350515463917528</v>
      </c>
      <c r="L27" s="461">
        <v>3.4505947660586842</v>
      </c>
      <c r="M27" s="461">
        <v>3.4661379857256156</v>
      </c>
      <c r="N27" s="461">
        <v>3.4816812053925457</v>
      </c>
      <c r="O27" s="461">
        <v>3.4972244250594771</v>
      </c>
      <c r="P27" s="461">
        <v>3.5127676447264085</v>
      </c>
      <c r="Q27" s="461">
        <v>3.528310864393339</v>
      </c>
      <c r="R27" s="461">
        <v>3.5438540840602699</v>
      </c>
      <c r="S27" s="461">
        <v>3.5593973037272013</v>
      </c>
      <c r="T27" s="461">
        <v>3.5749405233941318</v>
      </c>
      <c r="U27" s="461">
        <v>3.5904837430610628</v>
      </c>
      <c r="V27" s="461">
        <v>3.6060269627279942</v>
      </c>
      <c r="W27" s="461">
        <v>3.6215701823949256</v>
      </c>
      <c r="X27" s="461">
        <v>3.6371134020618561</v>
      </c>
      <c r="Y27" s="461">
        <v>3.652656621728787</v>
      </c>
      <c r="Z27" s="461">
        <v>3.6681998413957184</v>
      </c>
      <c r="AA27" s="461">
        <v>3.6837430610626498</v>
      </c>
      <c r="AB27" s="461">
        <v>3.6992862807295799</v>
      </c>
      <c r="AC27" s="461">
        <v>3.7148295003965113</v>
      </c>
      <c r="AD27" s="461">
        <v>3.7303727200634427</v>
      </c>
      <c r="AE27" s="461">
        <v>3.7459159397303732</v>
      </c>
      <c r="AF27" s="461">
        <v>3.7614591593973041</v>
      </c>
      <c r="AG27" s="461">
        <v>3.7770023790642355</v>
      </c>
      <c r="AH27" s="461">
        <v>3.7925455987311669</v>
      </c>
      <c r="AI27" s="461">
        <v>3.8080888183980974</v>
      </c>
      <c r="AJ27" s="461">
        <v>3.8236320380650279</v>
      </c>
      <c r="AK27" s="461">
        <v>3.8391752577319598</v>
      </c>
      <c r="AL27" s="461">
        <v>3.8547184773988894</v>
      </c>
      <c r="AM27" s="461">
        <v>3.8702616970658208</v>
      </c>
      <c r="AN27" s="461">
        <v>3.8858049167327522</v>
      </c>
      <c r="AO27" s="461">
        <v>3.9013481363996831</v>
      </c>
      <c r="AP27" s="461">
        <v>3.9168913560666145</v>
      </c>
      <c r="AQ27" s="461">
        <v>3.932434575733545</v>
      </c>
      <c r="AR27" s="461">
        <v>3.9479777954004764</v>
      </c>
      <c r="AS27" s="461">
        <v>3.9635210150674078</v>
      </c>
      <c r="AT27" s="461">
        <v>3.9790642347343379</v>
      </c>
      <c r="AU27" s="461">
        <v>3.9946074544012693</v>
      </c>
      <c r="AV27" s="461">
        <v>4.0101506740681998</v>
      </c>
      <c r="AW27" s="461">
        <v>4.0256938937351316</v>
      </c>
      <c r="AX27" s="461">
        <v>4.0412371134020626</v>
      </c>
      <c r="AY27" s="461">
        <v>4.0567803330689935</v>
      </c>
      <c r="AZ27" s="461">
        <v>4.0723235527359245</v>
      </c>
      <c r="BA27" s="461">
        <v>4.0878667724028555</v>
      </c>
      <c r="BB27" s="461">
        <v>4.1034099920697864</v>
      </c>
      <c r="BC27" s="461">
        <v>4.1189532117367182</v>
      </c>
      <c r="BD27" s="461">
        <v>4.1344964314036483</v>
      </c>
      <c r="BE27" s="461">
        <v>4.1500396510705793</v>
      </c>
      <c r="BF27" s="461">
        <v>4.1655828707375111</v>
      </c>
      <c r="BG27" s="461">
        <v>4.1811260904044412</v>
      </c>
      <c r="BH27" s="461">
        <v>4.196669310071373</v>
      </c>
      <c r="BI27" s="461">
        <v>4.212212529738304</v>
      </c>
      <c r="BJ27" s="461">
        <v>4.2277557494052349</v>
      </c>
      <c r="BK27" s="461">
        <v>4.243298969072165</v>
      </c>
      <c r="BL27" s="461">
        <v>4.2588421887390959</v>
      </c>
      <c r="BM27" s="461">
        <v>4.2743854084060278</v>
      </c>
      <c r="BN27" s="461">
        <v>4.2899286280729587</v>
      </c>
      <c r="BO27" s="461">
        <v>4.3054718477398888</v>
      </c>
      <c r="BP27" s="461">
        <v>4.3210150674068206</v>
      </c>
      <c r="BQ27" s="461">
        <v>4.3365582870737516</v>
      </c>
      <c r="BR27" s="461">
        <v>4.3521015067406825</v>
      </c>
      <c r="BS27" s="461">
        <v>4.3676447264076135</v>
      </c>
      <c r="BT27" s="461">
        <v>4.3831879460745444</v>
      </c>
      <c r="BU27" s="507">
        <v>4.3987311657414754</v>
      </c>
      <c r="BV27" s="461">
        <v>4.4142743854084072</v>
      </c>
      <c r="BW27" s="461">
        <v>4.4298176050753373</v>
      </c>
      <c r="BX27" s="461">
        <v>4.4453608247422682</v>
      </c>
      <c r="BY27" s="461">
        <v>4.4609040444092001</v>
      </c>
      <c r="BZ27" s="461">
        <v>4.4764472640761301</v>
      </c>
      <c r="CA27" s="461">
        <v>4.491990483743062</v>
      </c>
      <c r="CB27" s="461">
        <v>4.5075337034099929</v>
      </c>
      <c r="CC27" s="461">
        <v>4.523076923076923</v>
      </c>
      <c r="CD27" s="461">
        <v>4.5386201427438548</v>
      </c>
      <c r="CE27" s="461">
        <v>4.5541633624107858</v>
      </c>
      <c r="CF27" s="461">
        <v>4.5697065820777167</v>
      </c>
      <c r="CG27" s="461">
        <v>4.5852498017446486</v>
      </c>
      <c r="CH27" s="461">
        <v>4.6007930214115786</v>
      </c>
      <c r="CI27" s="461">
        <v>4.6163362410785096</v>
      </c>
      <c r="CJ27" s="461">
        <v>4.6318794607454405</v>
      </c>
      <c r="CK27" s="461">
        <v>4.6474226804123715</v>
      </c>
      <c r="CL27" s="461">
        <v>4.6629659000793033</v>
      </c>
      <c r="CM27" s="461">
        <v>4.6785091197462334</v>
      </c>
      <c r="CN27" s="461">
        <v>4.6940523394131644</v>
      </c>
      <c r="CO27" s="461">
        <v>4.7095955590800953</v>
      </c>
      <c r="CP27" s="461">
        <v>4.7251387787470263</v>
      </c>
      <c r="CQ27" s="461">
        <v>4.7406819984139581</v>
      </c>
      <c r="CR27" s="461">
        <v>4.7562252180808891</v>
      </c>
      <c r="CS27" s="461">
        <v>4.77176843774782</v>
      </c>
      <c r="CT27" s="461">
        <v>4.787311657414751</v>
      </c>
      <c r="CU27" s="461">
        <v>4.8028548770816819</v>
      </c>
      <c r="CV27" s="461">
        <v>4.8183980967486129</v>
      </c>
      <c r="CW27" s="461">
        <v>4.8339413164155438</v>
      </c>
      <c r="CX27" s="461">
        <v>4.8494845360824748</v>
      </c>
      <c r="CY27" s="461">
        <v>4.8650277557494057</v>
      </c>
      <c r="CZ27" s="461">
        <v>4.8805709754163376</v>
      </c>
      <c r="DA27" s="461">
        <v>4.8961141950832676</v>
      </c>
      <c r="DB27" s="461">
        <v>4.9116574147501986</v>
      </c>
      <c r="DC27" s="461">
        <v>4.9272006344171304</v>
      </c>
      <c r="DD27" s="461">
        <v>4.9427438540840605</v>
      </c>
      <c r="DE27" s="461">
        <v>4.9582870737509923</v>
      </c>
      <c r="DF27" s="461">
        <v>4.9738302934179233</v>
      </c>
      <c r="DG27" s="461">
        <v>4.9893735130848533</v>
      </c>
      <c r="DH27" s="461">
        <v>5.0049167327517852</v>
      </c>
      <c r="DI27" s="461">
        <v>5.0204599524187161</v>
      </c>
      <c r="DJ27" s="461">
        <v>5.0360031720856471</v>
      </c>
      <c r="DK27" s="461">
        <v>5.0515463917525789</v>
      </c>
      <c r="DL27" s="461">
        <v>5.067089611419509</v>
      </c>
      <c r="DM27" s="461">
        <v>5.0826328310864399</v>
      </c>
      <c r="DN27" s="461">
        <v>5.0981760507533709</v>
      </c>
      <c r="DO27" s="461">
        <v>5.1137192704203018</v>
      </c>
      <c r="DP27" s="461">
        <v>5.1292624900872337</v>
      </c>
      <c r="DQ27" s="461">
        <v>5.1448057097541637</v>
      </c>
      <c r="DR27" s="461">
        <v>5.1603489294210947</v>
      </c>
      <c r="DS27" s="461">
        <v>5.1758921490880256</v>
      </c>
      <c r="DT27" s="461">
        <v>5.1914353687549566</v>
      </c>
      <c r="DU27" s="461">
        <v>5.2069785884218884</v>
      </c>
      <c r="DV27" s="461">
        <v>5.2225218080888194</v>
      </c>
      <c r="DW27" s="461">
        <v>5.2380650277557503</v>
      </c>
      <c r="DX27" s="461">
        <v>5.2536082474226813</v>
      </c>
      <c r="DY27" s="461">
        <v>5.2691514670896122</v>
      </c>
      <c r="DZ27" s="461">
        <v>5.2846946867565432</v>
      </c>
      <c r="EA27" s="461">
        <v>5.3002379064234741</v>
      </c>
      <c r="EB27" s="461">
        <v>5.3157811260904051</v>
      </c>
      <c r="EC27" s="461">
        <v>5.331324345757336</v>
      </c>
      <c r="ED27" s="461">
        <v>5.346867565424267</v>
      </c>
      <c r="EE27" s="461">
        <v>5.362410785091198</v>
      </c>
      <c r="EF27" s="461">
        <v>5.3779540047581289</v>
      </c>
      <c r="EG27" s="461">
        <v>5.3934972244250607</v>
      </c>
      <c r="EH27" s="461">
        <v>5.4090404440919908</v>
      </c>
      <c r="EI27" s="461">
        <v>5.4245836637589226</v>
      </c>
      <c r="EJ27" s="461">
        <v>5.4401268834258536</v>
      </c>
      <c r="EK27" s="461">
        <v>5.4556701030927837</v>
      </c>
      <c r="EL27" s="461">
        <v>5.4712133227597155</v>
      </c>
      <c r="EM27" s="461">
        <v>5.4867565424266456</v>
      </c>
      <c r="EN27" s="461">
        <v>5.5022997620935774</v>
      </c>
      <c r="EO27" s="461">
        <v>5.5178429817605084</v>
      </c>
      <c r="EP27" s="461">
        <v>5.5333862014274384</v>
      </c>
      <c r="EQ27" s="461">
        <v>5.5489294210943703</v>
      </c>
      <c r="ER27" s="461">
        <v>5.5644726407613012</v>
      </c>
      <c r="ES27" s="461">
        <v>5.5800158604282322</v>
      </c>
      <c r="ET27" s="461">
        <v>5.595559080095164</v>
      </c>
      <c r="EU27" s="461">
        <v>5.6111022997620941</v>
      </c>
      <c r="EV27" s="461">
        <v>5.626645519429025</v>
      </c>
      <c r="EW27" s="461">
        <v>5.642188739095956</v>
      </c>
      <c r="EX27" s="461">
        <v>5.6577319587628869</v>
      </c>
      <c r="EY27" s="461">
        <v>5.6732751784298188</v>
      </c>
      <c r="EZ27" s="461">
        <v>5.6888183980967497</v>
      </c>
      <c r="FA27" s="461">
        <v>5.7043616177636807</v>
      </c>
      <c r="FB27" s="461">
        <v>5.7199048374306107</v>
      </c>
      <c r="FC27" s="461">
        <v>5.7354480570975426</v>
      </c>
      <c r="FD27" s="461">
        <v>5.7509912767644735</v>
      </c>
      <c r="FE27" s="461">
        <v>5.7665344964314045</v>
      </c>
    </row>
    <row r="28" spans="1:161" x14ac:dyDescent="0.25">
      <c r="A28" s="462">
        <v>7088182</v>
      </c>
      <c r="B28" s="505" t="s">
        <v>227</v>
      </c>
      <c r="C28" s="505" t="s">
        <v>124</v>
      </c>
      <c r="D28" s="461">
        <v>3.5971451229183189</v>
      </c>
      <c r="E28" s="461">
        <v>3.6171292624900873</v>
      </c>
      <c r="F28" s="461">
        <v>3.6371134020618556</v>
      </c>
      <c r="G28" s="461">
        <v>3.6570975416336244</v>
      </c>
      <c r="H28" s="461">
        <v>3.6770816812053928</v>
      </c>
      <c r="I28" s="461">
        <v>3.6970658207771612</v>
      </c>
      <c r="J28" s="461">
        <v>3.7170499603489295</v>
      </c>
      <c r="K28" s="461">
        <v>3.7370340999206979</v>
      </c>
      <c r="L28" s="461">
        <v>3.7570182394924672</v>
      </c>
      <c r="M28" s="461">
        <v>3.7770023790642355</v>
      </c>
      <c r="N28" s="461">
        <v>3.7969865186360039</v>
      </c>
      <c r="O28" s="461">
        <v>3.8169706582077718</v>
      </c>
      <c r="P28" s="461">
        <v>3.8369547977795402</v>
      </c>
      <c r="Q28" s="461">
        <v>3.8569389373513085</v>
      </c>
      <c r="R28" s="461">
        <v>3.8769230769230769</v>
      </c>
      <c r="S28" s="461">
        <v>3.8969072164948453</v>
      </c>
      <c r="T28" s="461">
        <v>3.9168913560666136</v>
      </c>
      <c r="U28" s="461">
        <v>3.936875495638382</v>
      </c>
      <c r="V28" s="461">
        <v>3.9568596352101513</v>
      </c>
      <c r="W28" s="461">
        <v>3.9768437747819196</v>
      </c>
      <c r="X28" s="461">
        <v>3.996827914353688</v>
      </c>
      <c r="Y28" s="461">
        <v>4.0168120539254568</v>
      </c>
      <c r="Z28" s="461">
        <v>4.0367961934972243</v>
      </c>
      <c r="AA28" s="461">
        <v>4.0567803330689935</v>
      </c>
      <c r="AB28" s="461">
        <v>4.076764472640761</v>
      </c>
      <c r="AC28" s="461">
        <v>4.0967486122125303</v>
      </c>
      <c r="AD28" s="461">
        <v>4.1167327517842986</v>
      </c>
      <c r="AE28" s="461">
        <v>4.136716891356067</v>
      </c>
      <c r="AF28" s="461">
        <v>4.1567010309278354</v>
      </c>
      <c r="AG28" s="461">
        <v>4.1766851704996037</v>
      </c>
      <c r="AH28" s="461">
        <v>4.1966693100713721</v>
      </c>
      <c r="AI28" s="461">
        <v>4.2166534496431414</v>
      </c>
      <c r="AJ28" s="461">
        <v>4.2366375892149089</v>
      </c>
      <c r="AK28" s="461">
        <v>4.2566217287866781</v>
      </c>
      <c r="AL28" s="461">
        <v>4.2766058683584456</v>
      </c>
      <c r="AM28" s="461">
        <v>4.2965900079302148</v>
      </c>
      <c r="AN28" s="461">
        <v>4.3165741475019832</v>
      </c>
      <c r="AO28" s="461">
        <v>4.3365582870737516</v>
      </c>
      <c r="AP28" s="461">
        <v>4.3565424266455199</v>
      </c>
      <c r="AQ28" s="461">
        <v>4.3765265662172883</v>
      </c>
      <c r="AR28" s="461">
        <v>4.3965107057890567</v>
      </c>
      <c r="AS28" s="461">
        <v>4.416494845360825</v>
      </c>
      <c r="AT28" s="461">
        <v>4.4364789849325934</v>
      </c>
      <c r="AU28" s="461">
        <v>4.4564631245043618</v>
      </c>
      <c r="AV28" s="461">
        <v>4.4764472640761301</v>
      </c>
      <c r="AW28" s="461">
        <v>4.4964314036478985</v>
      </c>
      <c r="AX28" s="461">
        <v>4.5164155432196678</v>
      </c>
      <c r="AY28" s="461">
        <v>4.5363996827914352</v>
      </c>
      <c r="AZ28" s="461">
        <v>4.5563838223632045</v>
      </c>
      <c r="BA28" s="461">
        <v>4.576367961934972</v>
      </c>
      <c r="BB28" s="461">
        <v>4.5963521015067412</v>
      </c>
      <c r="BC28" s="461">
        <v>4.6163362410785096</v>
      </c>
      <c r="BD28" s="461">
        <v>4.636320380650278</v>
      </c>
      <c r="BE28" s="461">
        <v>4.6563045202220463</v>
      </c>
      <c r="BF28" s="461">
        <v>4.6762886597938147</v>
      </c>
      <c r="BG28" s="461">
        <v>4.6962727993655831</v>
      </c>
      <c r="BH28" s="461">
        <v>4.7162569389373523</v>
      </c>
      <c r="BI28" s="461">
        <v>4.7362410785091198</v>
      </c>
      <c r="BJ28" s="461">
        <v>4.7562252180808891</v>
      </c>
      <c r="BK28" s="461">
        <v>4.7762093576526565</v>
      </c>
      <c r="BL28" s="461">
        <v>4.7961934972244258</v>
      </c>
      <c r="BM28" s="461">
        <v>4.8161776367961942</v>
      </c>
      <c r="BN28" s="461">
        <v>4.8361617763679625</v>
      </c>
      <c r="BO28" s="461">
        <v>4.8561459159397309</v>
      </c>
      <c r="BP28" s="461">
        <v>4.8761300555114993</v>
      </c>
      <c r="BQ28" s="461">
        <v>4.8961141950832676</v>
      </c>
      <c r="BR28" s="461">
        <v>4.916098334655036</v>
      </c>
      <c r="BS28" s="461">
        <v>4.9360824742268044</v>
      </c>
      <c r="BT28" s="461">
        <v>4.9560666137985727</v>
      </c>
      <c r="BU28" s="507">
        <v>4.9760507533703411</v>
      </c>
      <c r="BV28" s="461">
        <v>4.9960348929421095</v>
      </c>
      <c r="BW28" s="461">
        <v>5.0160190325138787</v>
      </c>
      <c r="BX28" s="461">
        <v>5.0360031720856462</v>
      </c>
      <c r="BY28" s="461">
        <v>5.0559873116574154</v>
      </c>
      <c r="BZ28" s="461">
        <v>5.0759714512291829</v>
      </c>
      <c r="CA28" s="461">
        <v>5.0959555908009522</v>
      </c>
      <c r="CB28" s="461">
        <v>5.1159397303727205</v>
      </c>
      <c r="CC28" s="461">
        <v>5.1359238699444889</v>
      </c>
      <c r="CD28" s="461">
        <v>5.1559080095162573</v>
      </c>
      <c r="CE28" s="461">
        <v>5.1758921490880256</v>
      </c>
      <c r="CF28" s="461">
        <v>5.1958762886597949</v>
      </c>
      <c r="CG28" s="461">
        <v>5.2158604282315633</v>
      </c>
      <c r="CH28" s="461">
        <v>5.2358445678033316</v>
      </c>
      <c r="CI28" s="461">
        <v>5.2558287073751</v>
      </c>
      <c r="CJ28" s="461">
        <v>5.2758128469468684</v>
      </c>
      <c r="CK28" s="461">
        <v>5.2957969865186367</v>
      </c>
      <c r="CL28" s="461">
        <v>5.3157811260904051</v>
      </c>
      <c r="CM28" s="461">
        <v>5.3357652656621735</v>
      </c>
      <c r="CN28" s="461">
        <v>5.3557494052339418</v>
      </c>
      <c r="CO28" s="461">
        <v>5.3757335448057102</v>
      </c>
      <c r="CP28" s="461">
        <v>5.3957176843774786</v>
      </c>
      <c r="CQ28" s="461">
        <v>5.4157018239492469</v>
      </c>
      <c r="CR28" s="461">
        <v>5.4356859635210153</v>
      </c>
      <c r="CS28" s="461">
        <v>5.4556701030927837</v>
      </c>
      <c r="CT28" s="461">
        <v>5.475654242664552</v>
      </c>
      <c r="CU28" s="461">
        <v>5.4956383822363204</v>
      </c>
      <c r="CV28" s="461">
        <v>5.5156225218080897</v>
      </c>
      <c r="CW28" s="461">
        <v>5.5356066613798571</v>
      </c>
      <c r="CX28" s="461">
        <v>5.5555908009516264</v>
      </c>
      <c r="CY28" s="461">
        <v>5.5755749405233939</v>
      </c>
      <c r="CZ28" s="461">
        <v>5.5955590800951631</v>
      </c>
      <c r="DA28" s="461">
        <v>5.6155432196669324</v>
      </c>
      <c r="DB28" s="461">
        <v>5.6355273592386999</v>
      </c>
      <c r="DC28" s="461">
        <v>5.6555114988104691</v>
      </c>
      <c r="DD28" s="461">
        <v>5.6754956383822366</v>
      </c>
      <c r="DE28" s="461">
        <v>5.6954797779540058</v>
      </c>
      <c r="DF28" s="461">
        <v>5.7154639175257742</v>
      </c>
      <c r="DG28" s="461">
        <v>5.7354480570975426</v>
      </c>
      <c r="DH28" s="461">
        <v>5.7554321966693109</v>
      </c>
      <c r="DI28" s="461">
        <v>5.7754163362410793</v>
      </c>
      <c r="DJ28" s="461">
        <v>5.7954004758128477</v>
      </c>
      <c r="DK28" s="461">
        <v>5.815384615384616</v>
      </c>
      <c r="DL28" s="461">
        <v>5.8353687549563844</v>
      </c>
      <c r="DM28" s="461">
        <v>5.8553528945281528</v>
      </c>
      <c r="DN28" s="461">
        <v>5.8753370340999203</v>
      </c>
      <c r="DO28" s="461">
        <v>5.8953211736716895</v>
      </c>
      <c r="DP28" s="461">
        <v>5.9153053132434579</v>
      </c>
      <c r="DQ28" s="461">
        <v>5.9352894528152262</v>
      </c>
      <c r="DR28" s="461">
        <v>5.9552735923869946</v>
      </c>
      <c r="DS28" s="461">
        <v>5.975257731958763</v>
      </c>
      <c r="DT28" s="461">
        <v>5.9952418715305313</v>
      </c>
      <c r="DU28" s="461">
        <v>6.0152260111023006</v>
      </c>
      <c r="DV28" s="461">
        <v>6.035210150674069</v>
      </c>
      <c r="DW28" s="461">
        <v>6.0551942902458373</v>
      </c>
      <c r="DX28" s="461">
        <v>6.0751784298176057</v>
      </c>
      <c r="DY28" s="461">
        <v>6.0951625693893741</v>
      </c>
      <c r="DZ28" s="461">
        <v>6.1151467089611433</v>
      </c>
      <c r="EA28" s="461">
        <v>6.1351308485329108</v>
      </c>
      <c r="EB28" s="461">
        <v>6.1551149881046801</v>
      </c>
      <c r="EC28" s="461">
        <v>6.1750991276764475</v>
      </c>
      <c r="ED28" s="461">
        <v>6.1950832672482168</v>
      </c>
      <c r="EE28" s="461">
        <v>6.2150674068199852</v>
      </c>
      <c r="EF28" s="461">
        <v>6.2350515463917535</v>
      </c>
      <c r="EG28" s="461">
        <v>6.2550356859635219</v>
      </c>
      <c r="EH28" s="461">
        <v>6.2750198255352903</v>
      </c>
      <c r="EI28" s="461">
        <v>6.2950039651070586</v>
      </c>
      <c r="EJ28" s="461">
        <v>6.314988104678827</v>
      </c>
      <c r="EK28" s="461">
        <v>6.3349722442505945</v>
      </c>
      <c r="EL28" s="461">
        <v>6.3549563838223637</v>
      </c>
      <c r="EM28" s="461">
        <v>6.3749405233941312</v>
      </c>
      <c r="EN28" s="461">
        <v>6.3949246629659005</v>
      </c>
      <c r="EO28" s="461">
        <v>6.4149088025376706</v>
      </c>
      <c r="EP28" s="461">
        <v>6.4348929421094372</v>
      </c>
      <c r="EQ28" s="461">
        <v>6.4548770816812073</v>
      </c>
      <c r="ER28" s="461">
        <v>6.4748612212529739</v>
      </c>
      <c r="ES28" s="461">
        <v>6.4948453608247441</v>
      </c>
      <c r="ET28" s="461">
        <v>6.5148295003965107</v>
      </c>
      <c r="EU28" s="461">
        <v>6.5348136399682808</v>
      </c>
      <c r="EV28" s="461">
        <v>6.5547977795400474</v>
      </c>
      <c r="EW28" s="461">
        <v>6.5747819191118175</v>
      </c>
      <c r="EX28" s="461">
        <v>6.5947660586835841</v>
      </c>
      <c r="EY28" s="461">
        <v>6.6147501982553543</v>
      </c>
      <c r="EZ28" s="461">
        <v>6.6347343378271209</v>
      </c>
      <c r="FA28" s="461">
        <v>6.654718477398891</v>
      </c>
      <c r="FB28" s="461">
        <v>6.6747026169706576</v>
      </c>
      <c r="FC28" s="461">
        <v>6.6946867565424277</v>
      </c>
      <c r="FD28" s="461">
        <v>6.7146708961141961</v>
      </c>
      <c r="FE28" s="461">
        <v>6.7346550356859645</v>
      </c>
    </row>
    <row r="29" spans="1:161" x14ac:dyDescent="0.25">
      <c r="A29" s="462">
        <v>7088183</v>
      </c>
      <c r="B29" s="505" t="s">
        <v>228</v>
      </c>
      <c r="C29" s="505" t="s">
        <v>124</v>
      </c>
      <c r="D29" s="461">
        <v>4.6407613005551154</v>
      </c>
      <c r="E29" s="461">
        <v>4.6651863600317212</v>
      </c>
      <c r="F29" s="461">
        <v>4.6896114195083269</v>
      </c>
      <c r="G29" s="461">
        <v>4.7140364789849327</v>
      </c>
      <c r="H29" s="461">
        <v>4.7384615384615385</v>
      </c>
      <c r="I29" s="461">
        <v>4.7628865979381452</v>
      </c>
      <c r="J29" s="461">
        <v>4.7873116574147501</v>
      </c>
      <c r="K29" s="461">
        <v>4.8117367168913558</v>
      </c>
      <c r="L29" s="461">
        <v>4.8361617763679625</v>
      </c>
      <c r="M29" s="461">
        <v>4.8605868358445683</v>
      </c>
      <c r="N29" s="461">
        <v>4.8850118953211741</v>
      </c>
      <c r="O29" s="461">
        <v>4.9094369547977799</v>
      </c>
      <c r="P29" s="461">
        <v>4.9338620142743856</v>
      </c>
      <c r="Q29" s="461">
        <v>4.9582870737509923</v>
      </c>
      <c r="R29" s="461">
        <v>4.9827121332275972</v>
      </c>
      <c r="S29" s="461">
        <v>5.0071371927042039</v>
      </c>
      <c r="T29" s="461">
        <v>5.0315622521808097</v>
      </c>
      <c r="U29" s="461">
        <v>5.0559873116574146</v>
      </c>
      <c r="V29" s="461">
        <v>5.0804123711340212</v>
      </c>
      <c r="W29" s="461">
        <v>5.104837430610627</v>
      </c>
      <c r="X29" s="461">
        <v>5.1292624900872328</v>
      </c>
      <c r="Y29" s="461">
        <v>5.1536875495638386</v>
      </c>
      <c r="Z29" s="461">
        <v>5.1781126090404443</v>
      </c>
      <c r="AA29" s="461">
        <v>5.202537668517051</v>
      </c>
      <c r="AB29" s="461">
        <v>5.2269627279936559</v>
      </c>
      <c r="AC29" s="461">
        <v>5.2513877874702617</v>
      </c>
      <c r="AD29" s="461">
        <v>5.2758128469468684</v>
      </c>
      <c r="AE29" s="461">
        <v>5.3002379064234733</v>
      </c>
      <c r="AF29" s="461">
        <v>5.3246629659000799</v>
      </c>
      <c r="AG29" s="461">
        <v>5.3490880253766857</v>
      </c>
      <c r="AH29" s="461">
        <v>5.3735130848532915</v>
      </c>
      <c r="AI29" s="461">
        <v>5.3979381443298973</v>
      </c>
      <c r="AJ29" s="461">
        <v>5.4223632038065031</v>
      </c>
      <c r="AK29" s="461">
        <v>5.4467882632831097</v>
      </c>
      <c r="AL29" s="461">
        <v>5.4712133227597146</v>
      </c>
      <c r="AM29" s="461">
        <v>5.4956383822363204</v>
      </c>
      <c r="AN29" s="461">
        <v>5.5200634417129271</v>
      </c>
      <c r="AO29" s="461">
        <v>5.5444885011895328</v>
      </c>
      <c r="AP29" s="461">
        <v>5.5689135606661386</v>
      </c>
      <c r="AQ29" s="461">
        <v>5.5933386201427435</v>
      </c>
      <c r="AR29" s="461">
        <v>5.6177636796193502</v>
      </c>
      <c r="AS29" s="461">
        <v>5.6421887390959569</v>
      </c>
      <c r="AT29" s="461">
        <v>5.6666137985725618</v>
      </c>
      <c r="AU29" s="461">
        <v>5.6910388580491675</v>
      </c>
      <c r="AV29" s="461">
        <v>5.7154639175257733</v>
      </c>
      <c r="AW29" s="461">
        <v>5.7398889770023791</v>
      </c>
      <c r="AX29" s="461">
        <v>5.7643140364789858</v>
      </c>
      <c r="AY29" s="461">
        <v>5.7887390959555916</v>
      </c>
      <c r="AZ29" s="461">
        <v>5.8131641554321973</v>
      </c>
      <c r="BA29" s="461">
        <v>5.8375892149088022</v>
      </c>
      <c r="BB29" s="461">
        <v>5.8620142743854089</v>
      </c>
      <c r="BC29" s="461">
        <v>5.8864393338620156</v>
      </c>
      <c r="BD29" s="461">
        <v>5.9108643933386205</v>
      </c>
      <c r="BE29" s="461">
        <v>5.9352894528152262</v>
      </c>
      <c r="BF29" s="461">
        <v>5.959714512291832</v>
      </c>
      <c r="BG29" s="461">
        <v>5.9841395717684387</v>
      </c>
      <c r="BH29" s="461">
        <v>6.0085646312450445</v>
      </c>
      <c r="BI29" s="461">
        <v>6.0329896907216494</v>
      </c>
      <c r="BJ29" s="461">
        <v>6.057414750198256</v>
      </c>
      <c r="BK29" s="461">
        <v>6.0818398096748609</v>
      </c>
      <c r="BL29" s="461">
        <v>6.1062648691514676</v>
      </c>
      <c r="BM29" s="461">
        <v>6.1306899286280734</v>
      </c>
      <c r="BN29" s="461">
        <v>6.1551149881046792</v>
      </c>
      <c r="BO29" s="461">
        <v>6.1795400475812849</v>
      </c>
      <c r="BP29" s="461">
        <v>6.2039651070578907</v>
      </c>
      <c r="BQ29" s="461">
        <v>6.2283901665344974</v>
      </c>
      <c r="BR29" s="461">
        <v>6.2528152260111032</v>
      </c>
      <c r="BS29" s="461">
        <v>6.2772402854877081</v>
      </c>
      <c r="BT29" s="461">
        <v>6.3016653449643147</v>
      </c>
      <c r="BU29" s="507">
        <v>6.3260904044409205</v>
      </c>
      <c r="BV29" s="461">
        <v>6.3505154639175254</v>
      </c>
      <c r="BW29" s="461">
        <v>6.3749405233941321</v>
      </c>
      <c r="BX29" s="461">
        <v>6.3993655828707379</v>
      </c>
      <c r="BY29" s="461">
        <v>6.4237906423473445</v>
      </c>
      <c r="BZ29" s="461">
        <v>6.4482157018239494</v>
      </c>
      <c r="CA29" s="461">
        <v>6.4726407613005552</v>
      </c>
      <c r="CB29" s="461">
        <v>6.4970658207771619</v>
      </c>
      <c r="CC29" s="461">
        <v>6.5214908802537668</v>
      </c>
      <c r="CD29" s="461">
        <v>6.5459159397303734</v>
      </c>
      <c r="CE29" s="461">
        <v>6.5703409992069792</v>
      </c>
      <c r="CF29" s="461">
        <v>6.5947660586835841</v>
      </c>
      <c r="CG29" s="461">
        <v>6.6191911181601908</v>
      </c>
      <c r="CH29" s="461">
        <v>6.6436161776367975</v>
      </c>
      <c r="CI29" s="461">
        <v>6.6680412371134032</v>
      </c>
      <c r="CJ29" s="461">
        <v>6.6924662965900081</v>
      </c>
      <c r="CK29" s="461">
        <v>6.716891356066613</v>
      </c>
      <c r="CL29" s="461">
        <v>6.7413164155432215</v>
      </c>
      <c r="CM29" s="461">
        <v>6.7657414750198273</v>
      </c>
      <c r="CN29" s="461">
        <v>6.7901665344964321</v>
      </c>
      <c r="CO29" s="461">
        <v>6.814591593973037</v>
      </c>
      <c r="CP29" s="461">
        <v>6.8390166534496428</v>
      </c>
      <c r="CQ29" s="461">
        <v>6.8634417129262513</v>
      </c>
      <c r="CR29" s="461">
        <v>6.8878667724028562</v>
      </c>
      <c r="CS29" s="461">
        <v>6.9122918318794611</v>
      </c>
      <c r="CT29" s="461">
        <v>6.9367168913560668</v>
      </c>
      <c r="CU29" s="461">
        <v>6.9611419508326717</v>
      </c>
      <c r="CV29" s="461">
        <v>6.9855670103092802</v>
      </c>
      <c r="CW29" s="461">
        <v>7.0099920697858851</v>
      </c>
      <c r="CX29" s="461">
        <v>7.0344171292624909</v>
      </c>
      <c r="CY29" s="461">
        <v>7.0588421887390957</v>
      </c>
      <c r="CZ29" s="461">
        <v>7.0832672482157015</v>
      </c>
      <c r="DA29" s="461">
        <v>7.1076923076923091</v>
      </c>
      <c r="DB29" s="461">
        <v>7.1321173671689149</v>
      </c>
      <c r="DC29" s="461">
        <v>7.1565424266455198</v>
      </c>
      <c r="DD29" s="461">
        <v>7.1809674861221255</v>
      </c>
      <c r="DE29" s="461">
        <v>7.2053925455987322</v>
      </c>
      <c r="DF29" s="461">
        <v>7.2298176050753389</v>
      </c>
      <c r="DG29" s="461">
        <v>7.2542426645519438</v>
      </c>
      <c r="DH29" s="461">
        <v>7.2786677240285496</v>
      </c>
      <c r="DI29" s="461">
        <v>7.3030927835051545</v>
      </c>
      <c r="DJ29" s="461">
        <v>7.3275178429817611</v>
      </c>
      <c r="DK29" s="461">
        <v>7.3519429024583678</v>
      </c>
      <c r="DL29" s="461">
        <v>7.3763679619349736</v>
      </c>
      <c r="DM29" s="461">
        <v>7.4007930214115785</v>
      </c>
      <c r="DN29" s="461">
        <v>7.4252180808881842</v>
      </c>
      <c r="DO29" s="461">
        <v>7.4496431403647909</v>
      </c>
      <c r="DP29" s="461">
        <v>7.4740681998413976</v>
      </c>
      <c r="DQ29" s="461">
        <v>7.4984932593180025</v>
      </c>
      <c r="DR29" s="461">
        <v>7.5229183187946083</v>
      </c>
      <c r="DS29" s="461">
        <v>7.5473433782712132</v>
      </c>
      <c r="DT29" s="461">
        <v>7.571768437747818</v>
      </c>
      <c r="DU29" s="461">
        <v>7.5961934972244265</v>
      </c>
      <c r="DV29" s="461">
        <v>7.6206185567010314</v>
      </c>
      <c r="DW29" s="461">
        <v>7.6450436161776372</v>
      </c>
      <c r="DX29" s="461">
        <v>7.6694686756542421</v>
      </c>
      <c r="DY29" s="461">
        <v>7.6938937351308478</v>
      </c>
      <c r="DZ29" s="461">
        <v>7.7183187946074554</v>
      </c>
      <c r="EA29" s="461">
        <v>7.7427438540840612</v>
      </c>
      <c r="EB29" s="461">
        <v>7.7671689135606661</v>
      </c>
      <c r="EC29" s="461">
        <v>7.7915939730372719</v>
      </c>
      <c r="ED29" s="461">
        <v>7.8160190325138794</v>
      </c>
      <c r="EE29" s="461">
        <v>7.8404440919904852</v>
      </c>
      <c r="EF29" s="461">
        <v>7.8648691514670901</v>
      </c>
      <c r="EG29" s="461">
        <v>7.8892942109436959</v>
      </c>
      <c r="EH29" s="461">
        <v>7.9137192704203008</v>
      </c>
      <c r="EI29" s="461">
        <v>7.9381443298969092</v>
      </c>
      <c r="EJ29" s="461">
        <v>7.9625693893735141</v>
      </c>
      <c r="EK29" s="461">
        <v>7.9869944488501199</v>
      </c>
      <c r="EL29" s="461">
        <v>8.0114195083267248</v>
      </c>
      <c r="EM29" s="461">
        <v>8.0358445678033306</v>
      </c>
      <c r="EN29" s="461">
        <v>8.0602696272799381</v>
      </c>
      <c r="EO29" s="461">
        <v>8.0846946867565439</v>
      </c>
      <c r="EP29" s="461">
        <v>8.1091197462331497</v>
      </c>
      <c r="EQ29" s="461">
        <v>8.1335448057097537</v>
      </c>
      <c r="ER29" s="461">
        <v>8.1579698651863595</v>
      </c>
      <c r="ES29" s="461">
        <v>8.182394924662967</v>
      </c>
      <c r="ET29" s="461">
        <v>8.2068199841395728</v>
      </c>
      <c r="EU29" s="461">
        <v>8.2312450436161786</v>
      </c>
      <c r="EV29" s="461">
        <v>8.2556701030927844</v>
      </c>
      <c r="EW29" s="461">
        <v>8.2800951625693884</v>
      </c>
      <c r="EX29" s="461">
        <v>8.3045202220459977</v>
      </c>
      <c r="EY29" s="461">
        <v>8.3289452815226017</v>
      </c>
      <c r="EZ29" s="461">
        <v>8.3533703409992075</v>
      </c>
      <c r="FA29" s="461">
        <v>8.3777954004758133</v>
      </c>
      <c r="FB29" s="461">
        <v>8.4022204599524173</v>
      </c>
      <c r="FC29" s="461">
        <v>8.4266455194290266</v>
      </c>
      <c r="FD29" s="461">
        <v>8.4510705789056324</v>
      </c>
      <c r="FE29" s="461">
        <v>8.4754956383822364</v>
      </c>
    </row>
    <row r="30" spans="1:161" x14ac:dyDescent="0.25">
      <c r="A30" s="462">
        <v>7088184</v>
      </c>
      <c r="B30" s="505" t="s">
        <v>229</v>
      </c>
      <c r="C30" s="505" t="s">
        <v>124</v>
      </c>
      <c r="D30" s="461">
        <v>6.0773988897700244</v>
      </c>
      <c r="E30" s="461">
        <v>6.1084060269627285</v>
      </c>
      <c r="F30" s="461">
        <v>6.1394131641554326</v>
      </c>
      <c r="G30" s="461">
        <v>6.1704203013481376</v>
      </c>
      <c r="H30" s="461">
        <v>6.2014274385408417</v>
      </c>
      <c r="I30" s="461">
        <v>6.2324345757335449</v>
      </c>
      <c r="J30" s="461">
        <v>6.263441712926249</v>
      </c>
      <c r="K30" s="461">
        <v>6.2944488501189539</v>
      </c>
      <c r="L30" s="461">
        <v>6.325455987311658</v>
      </c>
      <c r="M30" s="461">
        <v>6.356463124504363</v>
      </c>
      <c r="N30" s="461">
        <v>6.3874702616970671</v>
      </c>
      <c r="O30" s="461">
        <v>6.4184773988897703</v>
      </c>
      <c r="P30" s="461">
        <v>6.4494845360824744</v>
      </c>
      <c r="Q30" s="461">
        <v>6.4804916732751794</v>
      </c>
      <c r="R30" s="461">
        <v>6.5114988104678835</v>
      </c>
      <c r="S30" s="461">
        <v>6.5425059476605876</v>
      </c>
      <c r="T30" s="461">
        <v>6.5735130848532908</v>
      </c>
      <c r="U30" s="461">
        <v>6.6045202220459958</v>
      </c>
      <c r="V30" s="461">
        <v>6.6355273592386999</v>
      </c>
      <c r="W30" s="461">
        <v>6.6665344964314048</v>
      </c>
      <c r="X30" s="461">
        <v>6.6975416336241089</v>
      </c>
      <c r="Y30" s="461">
        <v>6.728548770816813</v>
      </c>
      <c r="Z30" s="461">
        <v>6.7595559080095162</v>
      </c>
      <c r="AA30" s="461">
        <v>6.7905630452022221</v>
      </c>
      <c r="AB30" s="461">
        <v>6.8215701823949253</v>
      </c>
      <c r="AC30" s="461">
        <v>6.8525773195876294</v>
      </c>
      <c r="AD30" s="461">
        <v>6.8835844567803344</v>
      </c>
      <c r="AE30" s="461">
        <v>6.9145915939730385</v>
      </c>
      <c r="AF30" s="461">
        <v>6.9455987311657417</v>
      </c>
      <c r="AG30" s="461">
        <v>6.9766058683584458</v>
      </c>
      <c r="AH30" s="461">
        <v>7.0076130055511507</v>
      </c>
      <c r="AI30" s="461">
        <v>7.0386201427438548</v>
      </c>
      <c r="AJ30" s="461">
        <v>7.0696272799365589</v>
      </c>
      <c r="AK30" s="461">
        <v>7.1006344171292639</v>
      </c>
      <c r="AL30" s="461">
        <v>7.1316415543219671</v>
      </c>
      <c r="AM30" s="461">
        <v>7.1626486915146712</v>
      </c>
      <c r="AN30" s="461">
        <v>7.1936558287073762</v>
      </c>
      <c r="AO30" s="461">
        <v>7.2246629659000803</v>
      </c>
      <c r="AP30" s="461">
        <v>7.2556701030927844</v>
      </c>
      <c r="AQ30" s="461">
        <v>7.2866772402854876</v>
      </c>
      <c r="AR30" s="461">
        <v>7.3176843774781934</v>
      </c>
      <c r="AS30" s="461">
        <v>7.3486915146708967</v>
      </c>
      <c r="AT30" s="461">
        <v>7.3796986518636007</v>
      </c>
      <c r="AU30" s="461">
        <v>7.4107057890563057</v>
      </c>
      <c r="AV30" s="461">
        <v>7.4417129262490098</v>
      </c>
      <c r="AW30" s="461">
        <v>7.472720063441713</v>
      </c>
      <c r="AX30" s="461">
        <v>7.5037272006344189</v>
      </c>
      <c r="AY30" s="461">
        <v>7.5347343378271221</v>
      </c>
      <c r="AZ30" s="461">
        <v>7.5657414750198262</v>
      </c>
      <c r="BA30" s="461">
        <v>7.5967486122125303</v>
      </c>
      <c r="BB30" s="461">
        <v>7.6277557494052353</v>
      </c>
      <c r="BC30" s="461">
        <v>7.6587628865979385</v>
      </c>
      <c r="BD30" s="461">
        <v>7.6897700237906426</v>
      </c>
      <c r="BE30" s="461">
        <v>7.7207771609833475</v>
      </c>
      <c r="BF30" s="461">
        <v>7.7517842981760516</v>
      </c>
      <c r="BG30" s="461">
        <v>7.7827914353687557</v>
      </c>
      <c r="BH30" s="461">
        <v>7.8137985725614607</v>
      </c>
      <c r="BI30" s="461">
        <v>7.8448057097541648</v>
      </c>
      <c r="BJ30" s="461">
        <v>7.875812846946868</v>
      </c>
      <c r="BK30" s="461">
        <v>7.9068199841395721</v>
      </c>
      <c r="BL30" s="461">
        <v>7.9378271213322771</v>
      </c>
      <c r="BM30" s="461">
        <v>7.9688342585249812</v>
      </c>
      <c r="BN30" s="461">
        <v>7.9998413957176844</v>
      </c>
      <c r="BO30" s="461">
        <v>8.0308485329103902</v>
      </c>
      <c r="BP30" s="461">
        <v>8.0618556701030943</v>
      </c>
      <c r="BQ30" s="461">
        <v>8.0928628072957967</v>
      </c>
      <c r="BR30" s="461">
        <v>8.1238699444885025</v>
      </c>
      <c r="BS30" s="461">
        <v>8.1548770816812066</v>
      </c>
      <c r="BT30" s="461">
        <v>8.1858842188739125</v>
      </c>
      <c r="BU30" s="507">
        <v>8.2168913560666148</v>
      </c>
      <c r="BV30" s="461">
        <v>8.2478984932593189</v>
      </c>
      <c r="BW30" s="461">
        <v>8.2789056304520248</v>
      </c>
      <c r="BX30" s="461">
        <v>8.3099127676447271</v>
      </c>
      <c r="BY30" s="461">
        <v>8.3409199048374312</v>
      </c>
      <c r="BZ30" s="461">
        <v>8.3719270420301353</v>
      </c>
      <c r="CA30" s="461">
        <v>8.4029341792228411</v>
      </c>
      <c r="CB30" s="461">
        <v>8.4339413164155452</v>
      </c>
      <c r="CC30" s="461">
        <v>8.4649484536082493</v>
      </c>
      <c r="CD30" s="461">
        <v>8.4959555908009534</v>
      </c>
      <c r="CE30" s="461">
        <v>8.5269627279936557</v>
      </c>
      <c r="CF30" s="461">
        <v>8.5579698651863616</v>
      </c>
      <c r="CG30" s="461">
        <v>8.5889770023790657</v>
      </c>
      <c r="CH30" s="461">
        <v>8.619984139571768</v>
      </c>
      <c r="CI30" s="461">
        <v>8.6509912767644739</v>
      </c>
      <c r="CJ30" s="461">
        <v>8.681998413957178</v>
      </c>
      <c r="CK30" s="461">
        <v>8.7130055511498821</v>
      </c>
      <c r="CL30" s="461">
        <v>8.7440126883425862</v>
      </c>
      <c r="CM30" s="461">
        <v>8.7750198255352903</v>
      </c>
      <c r="CN30" s="461">
        <v>8.8060269627279961</v>
      </c>
      <c r="CO30" s="461">
        <v>8.8370340999206984</v>
      </c>
      <c r="CP30" s="461">
        <v>8.8680412371134025</v>
      </c>
      <c r="CQ30" s="461">
        <v>8.8990483743061084</v>
      </c>
      <c r="CR30" s="461">
        <v>8.9300555114988107</v>
      </c>
      <c r="CS30" s="461">
        <v>8.9610626486915166</v>
      </c>
      <c r="CT30" s="461">
        <v>8.9920697858842207</v>
      </c>
      <c r="CU30" s="461">
        <v>9.0230769230769248</v>
      </c>
      <c r="CV30" s="461">
        <v>9.0540840602696289</v>
      </c>
      <c r="CW30" s="461">
        <v>9.085091197462333</v>
      </c>
      <c r="CX30" s="461">
        <v>9.116098334655037</v>
      </c>
      <c r="CY30" s="461">
        <v>9.1471054718477394</v>
      </c>
      <c r="CZ30" s="461">
        <v>9.1781126090404452</v>
      </c>
      <c r="DA30" s="461">
        <v>9.2091197462331511</v>
      </c>
      <c r="DB30" s="461">
        <v>9.2401268834258534</v>
      </c>
      <c r="DC30" s="461">
        <v>9.2711340206185575</v>
      </c>
      <c r="DD30" s="461">
        <v>9.3021411578112616</v>
      </c>
      <c r="DE30" s="461">
        <v>9.3331482950039657</v>
      </c>
      <c r="DF30" s="461">
        <v>9.3641554321966716</v>
      </c>
      <c r="DG30" s="461">
        <v>9.3951625693893739</v>
      </c>
      <c r="DH30" s="461">
        <v>9.4261697065820798</v>
      </c>
      <c r="DI30" s="461">
        <v>9.4571768437747821</v>
      </c>
      <c r="DJ30" s="461">
        <v>9.4881839809674879</v>
      </c>
      <c r="DK30" s="461">
        <v>9.519191118160192</v>
      </c>
      <c r="DL30" s="461">
        <v>9.5501982553528943</v>
      </c>
      <c r="DM30" s="461">
        <v>9.5812053925456002</v>
      </c>
      <c r="DN30" s="461">
        <v>9.6122125297383043</v>
      </c>
      <c r="DO30" s="461">
        <v>9.6432196669310084</v>
      </c>
      <c r="DP30" s="461">
        <v>9.6742268041237125</v>
      </c>
      <c r="DQ30" s="461">
        <v>9.7052339413164166</v>
      </c>
      <c r="DR30" s="461">
        <v>9.7362410785091225</v>
      </c>
      <c r="DS30" s="461">
        <v>9.7672482157018248</v>
      </c>
      <c r="DT30" s="461">
        <v>9.7982553528945289</v>
      </c>
      <c r="DU30" s="461">
        <v>9.8292624900872347</v>
      </c>
      <c r="DV30" s="461">
        <v>9.8602696272799371</v>
      </c>
      <c r="DW30" s="461">
        <v>9.8912767644726429</v>
      </c>
      <c r="DX30" s="461">
        <v>9.9222839016653452</v>
      </c>
      <c r="DY30" s="461">
        <v>9.9532910388580493</v>
      </c>
      <c r="DZ30" s="461">
        <v>9.9842981760507552</v>
      </c>
      <c r="EA30" s="461">
        <v>10.015305313243459</v>
      </c>
      <c r="EB30" s="461">
        <v>10.046312450436163</v>
      </c>
      <c r="EC30" s="461">
        <v>10.077319587628866</v>
      </c>
      <c r="ED30" s="461">
        <v>10.108326724821572</v>
      </c>
      <c r="EE30" s="461">
        <v>10.139333862014277</v>
      </c>
      <c r="EF30" s="461">
        <v>10.17034099920698</v>
      </c>
      <c r="EG30" s="461">
        <v>10.201348136399684</v>
      </c>
      <c r="EH30" s="461">
        <v>10.232355273592388</v>
      </c>
      <c r="EI30" s="461">
        <v>10.263362410785094</v>
      </c>
      <c r="EJ30" s="461">
        <v>10.294369547977798</v>
      </c>
      <c r="EK30" s="461">
        <v>10.3253766851705</v>
      </c>
      <c r="EL30" s="461">
        <v>10.356383822363206</v>
      </c>
      <c r="EM30" s="461">
        <v>10.387390959555908</v>
      </c>
      <c r="EN30" s="461">
        <v>10.418398096748614</v>
      </c>
      <c r="EO30" s="461">
        <v>10.449405233941318</v>
      </c>
      <c r="EP30" s="461">
        <v>10.480412371134021</v>
      </c>
      <c r="EQ30" s="461">
        <v>10.511419508326727</v>
      </c>
      <c r="ER30" s="461">
        <v>10.542426645519431</v>
      </c>
      <c r="ES30" s="461">
        <v>10.573433782712135</v>
      </c>
      <c r="ET30" s="461">
        <v>10.604440919904839</v>
      </c>
      <c r="EU30" s="461">
        <v>10.635448057097543</v>
      </c>
      <c r="EV30" s="461">
        <v>10.666455194290249</v>
      </c>
      <c r="EW30" s="461">
        <v>10.697462331482951</v>
      </c>
      <c r="EX30" s="461">
        <v>10.728469468675655</v>
      </c>
      <c r="EY30" s="461">
        <v>10.759476605868361</v>
      </c>
      <c r="EZ30" s="461">
        <v>10.790483743061063</v>
      </c>
      <c r="FA30" s="461">
        <v>10.821490880253769</v>
      </c>
      <c r="FB30" s="461">
        <v>10.852498017446472</v>
      </c>
      <c r="FC30" s="461">
        <v>10.883505154639177</v>
      </c>
      <c r="FD30" s="461">
        <v>10.914512291831882</v>
      </c>
      <c r="FE30" s="461">
        <v>10.945519429024586</v>
      </c>
    </row>
    <row r="31" spans="1:161" x14ac:dyDescent="0.25">
      <c r="A31" s="462">
        <v>7088185</v>
      </c>
      <c r="B31" s="505" t="s">
        <v>230</v>
      </c>
      <c r="C31" s="505" t="s">
        <v>124</v>
      </c>
      <c r="D31" s="461">
        <v>6.1138778747026175</v>
      </c>
      <c r="E31" s="461">
        <v>6.1471054718477403</v>
      </c>
      <c r="F31" s="461">
        <v>6.1803330689928631</v>
      </c>
      <c r="G31" s="461">
        <v>6.2135606661379867</v>
      </c>
      <c r="H31" s="461">
        <v>6.2467882632831095</v>
      </c>
      <c r="I31" s="461">
        <v>6.2800158604282323</v>
      </c>
      <c r="J31" s="461">
        <v>6.3132434575733551</v>
      </c>
      <c r="K31" s="461">
        <v>6.3464710547184771</v>
      </c>
      <c r="L31" s="461">
        <v>6.3796986518636007</v>
      </c>
      <c r="M31" s="461">
        <v>6.4129262490087244</v>
      </c>
      <c r="N31" s="461">
        <v>6.4461538461538472</v>
      </c>
      <c r="O31" s="461">
        <v>6.4793814432989683</v>
      </c>
      <c r="P31" s="461">
        <v>6.5126090404440919</v>
      </c>
      <c r="Q31" s="461">
        <v>6.5458366375892156</v>
      </c>
      <c r="R31" s="461">
        <v>6.5790642347343393</v>
      </c>
      <c r="S31" s="461">
        <v>6.6122918318794603</v>
      </c>
      <c r="T31" s="461">
        <v>6.6455194290245831</v>
      </c>
      <c r="U31" s="461">
        <v>6.6787470261697059</v>
      </c>
      <c r="V31" s="461">
        <v>6.7119746233148296</v>
      </c>
      <c r="W31" s="461">
        <v>6.7452022204599524</v>
      </c>
      <c r="X31" s="461">
        <v>6.7784298176050752</v>
      </c>
      <c r="Y31" s="461">
        <v>6.8116574147501998</v>
      </c>
      <c r="Z31" s="461">
        <v>6.8448850118953208</v>
      </c>
      <c r="AA31" s="461">
        <v>6.8781126090404445</v>
      </c>
      <c r="AB31" s="461">
        <v>6.9113402061855673</v>
      </c>
      <c r="AC31" s="461">
        <v>6.9445678033306901</v>
      </c>
      <c r="AD31" s="461">
        <v>6.9777954004758129</v>
      </c>
      <c r="AE31" s="461">
        <v>7.0110229976209357</v>
      </c>
      <c r="AF31" s="461">
        <v>7.0442505947660585</v>
      </c>
      <c r="AG31" s="461">
        <v>7.0774781919111822</v>
      </c>
      <c r="AH31" s="461">
        <v>7.110705789056305</v>
      </c>
      <c r="AI31" s="461">
        <v>7.1439333862014278</v>
      </c>
      <c r="AJ31" s="461">
        <v>7.1771609833465506</v>
      </c>
      <c r="AK31" s="461">
        <v>7.2103885804916734</v>
      </c>
      <c r="AL31" s="461">
        <v>7.2436161776367971</v>
      </c>
      <c r="AM31" s="461">
        <v>7.2768437747819199</v>
      </c>
      <c r="AN31" s="461">
        <v>7.3100713719270427</v>
      </c>
      <c r="AO31" s="461">
        <v>7.3432989690721655</v>
      </c>
      <c r="AP31" s="461">
        <v>7.3765265662172883</v>
      </c>
      <c r="AQ31" s="461">
        <v>7.4097541633624102</v>
      </c>
      <c r="AR31" s="461">
        <v>7.4429817605075348</v>
      </c>
      <c r="AS31" s="461">
        <v>7.4762093576526576</v>
      </c>
      <c r="AT31" s="461">
        <v>7.5094369547977786</v>
      </c>
      <c r="AU31" s="461">
        <v>7.5426645519429032</v>
      </c>
      <c r="AV31" s="461">
        <v>7.5758921490880251</v>
      </c>
      <c r="AW31" s="461">
        <v>7.6091197462331488</v>
      </c>
      <c r="AX31" s="461">
        <v>7.6423473433782725</v>
      </c>
      <c r="AY31" s="461">
        <v>7.6755749405233935</v>
      </c>
      <c r="AZ31" s="461">
        <v>7.7088025376685181</v>
      </c>
      <c r="BA31" s="461">
        <v>7.74203013481364</v>
      </c>
      <c r="BB31" s="461">
        <v>7.7752577319587628</v>
      </c>
      <c r="BC31" s="461">
        <v>7.8084853291038874</v>
      </c>
      <c r="BD31" s="461">
        <v>7.8417129262490084</v>
      </c>
      <c r="BE31" s="461">
        <v>7.874940523394133</v>
      </c>
      <c r="BF31" s="461">
        <v>7.9081681205392549</v>
      </c>
      <c r="BG31" s="461">
        <v>7.9413957176843786</v>
      </c>
      <c r="BH31" s="461">
        <v>7.9746233148295014</v>
      </c>
      <c r="BI31" s="461">
        <v>8.0078509119746233</v>
      </c>
      <c r="BJ31" s="461">
        <v>8.0410785091197479</v>
      </c>
      <c r="BK31" s="461">
        <v>8.0743061062648689</v>
      </c>
      <c r="BL31" s="461">
        <v>8.1075337034099917</v>
      </c>
      <c r="BM31" s="461">
        <v>8.1407613005551163</v>
      </c>
      <c r="BN31" s="461">
        <v>8.1739888977002373</v>
      </c>
      <c r="BO31" s="461">
        <v>8.2072164948453619</v>
      </c>
      <c r="BP31" s="461">
        <v>8.2404440919904847</v>
      </c>
      <c r="BQ31" s="461">
        <v>8.2736716891356075</v>
      </c>
      <c r="BR31" s="461">
        <v>8.306899286280732</v>
      </c>
      <c r="BS31" s="461">
        <v>8.3401268834258531</v>
      </c>
      <c r="BT31" s="461">
        <v>8.3733544805709759</v>
      </c>
      <c r="BU31" s="507">
        <v>8.4065820777160987</v>
      </c>
      <c r="BV31" s="461">
        <v>8.4398096748612215</v>
      </c>
      <c r="BW31" s="461">
        <v>8.4730372720063443</v>
      </c>
      <c r="BX31" s="461">
        <v>8.5062648691514671</v>
      </c>
      <c r="BY31" s="461">
        <v>8.5394924662965899</v>
      </c>
      <c r="BZ31" s="461">
        <v>8.5727200634417144</v>
      </c>
      <c r="CA31" s="461">
        <v>8.6059476605868372</v>
      </c>
      <c r="CB31" s="461">
        <v>8.63917525773196</v>
      </c>
      <c r="CC31" s="461">
        <v>8.6724028548770828</v>
      </c>
      <c r="CD31" s="461">
        <v>8.7056304520222056</v>
      </c>
      <c r="CE31" s="461">
        <v>8.7388580491673284</v>
      </c>
      <c r="CF31" s="461">
        <v>8.7720856463124512</v>
      </c>
      <c r="CG31" s="461">
        <v>8.805313243457574</v>
      </c>
      <c r="CH31" s="461">
        <v>8.8385408406026968</v>
      </c>
      <c r="CI31" s="461">
        <v>8.8717684377478196</v>
      </c>
      <c r="CJ31" s="461">
        <v>8.9049960348929424</v>
      </c>
      <c r="CK31" s="461">
        <v>8.938223632038067</v>
      </c>
      <c r="CL31" s="461">
        <v>8.9714512291831898</v>
      </c>
      <c r="CM31" s="461">
        <v>9.0046788263283108</v>
      </c>
      <c r="CN31" s="461">
        <v>9.0379064234734354</v>
      </c>
      <c r="CO31" s="461">
        <v>9.0711340206185564</v>
      </c>
      <c r="CP31" s="461">
        <v>9.104361617763681</v>
      </c>
      <c r="CQ31" s="461">
        <v>9.1375892149088038</v>
      </c>
      <c r="CR31" s="461">
        <v>9.1708168120539248</v>
      </c>
      <c r="CS31" s="461">
        <v>9.2040444091990494</v>
      </c>
      <c r="CT31" s="461">
        <v>9.2372720063441722</v>
      </c>
      <c r="CU31" s="461">
        <v>9.270499603489295</v>
      </c>
      <c r="CV31" s="461">
        <v>9.3037272006344196</v>
      </c>
      <c r="CW31" s="461">
        <v>9.3369547977795406</v>
      </c>
      <c r="CX31" s="461">
        <v>9.3701823949246634</v>
      </c>
      <c r="CY31" s="461">
        <v>9.4034099920697862</v>
      </c>
      <c r="CZ31" s="461">
        <v>9.436637589214909</v>
      </c>
      <c r="DA31" s="461">
        <v>9.4698651863600336</v>
      </c>
      <c r="DB31" s="461">
        <v>9.5030927835051546</v>
      </c>
      <c r="DC31" s="461">
        <v>9.5363203806502774</v>
      </c>
      <c r="DD31" s="461">
        <v>9.5695479777954002</v>
      </c>
      <c r="DE31" s="461">
        <v>9.6027755749405248</v>
      </c>
      <c r="DF31" s="461">
        <v>9.6360031720856476</v>
      </c>
      <c r="DG31" s="461">
        <v>9.6692307692307704</v>
      </c>
      <c r="DH31" s="461">
        <v>9.7024583663758932</v>
      </c>
      <c r="DI31" s="461">
        <v>9.735685963521016</v>
      </c>
      <c r="DJ31" s="461">
        <v>9.7689135606661388</v>
      </c>
      <c r="DK31" s="461">
        <v>9.8021411578112616</v>
      </c>
      <c r="DL31" s="461">
        <v>9.8353687549563844</v>
      </c>
      <c r="DM31" s="461">
        <v>9.8685963521015072</v>
      </c>
      <c r="DN31" s="461">
        <v>9.90182394924663</v>
      </c>
      <c r="DO31" s="461">
        <v>9.9350515463917528</v>
      </c>
      <c r="DP31" s="461">
        <v>9.9682791435368774</v>
      </c>
      <c r="DQ31" s="461">
        <v>10.001506740682</v>
      </c>
      <c r="DR31" s="461">
        <v>10.034734337827123</v>
      </c>
      <c r="DS31" s="461">
        <v>10.067961934972244</v>
      </c>
      <c r="DT31" s="461">
        <v>10.101189532117369</v>
      </c>
      <c r="DU31" s="461">
        <v>10.134417129262491</v>
      </c>
      <c r="DV31" s="461">
        <v>10.167644726407612</v>
      </c>
      <c r="DW31" s="461">
        <v>10.200872323552737</v>
      </c>
      <c r="DX31" s="461">
        <v>10.234099920697858</v>
      </c>
      <c r="DY31" s="461">
        <v>10.267327517842983</v>
      </c>
      <c r="DZ31" s="461">
        <v>10.300555114988105</v>
      </c>
      <c r="EA31" s="461">
        <v>10.333782712133228</v>
      </c>
      <c r="EB31" s="461">
        <v>10.367010309278353</v>
      </c>
      <c r="EC31" s="461">
        <v>10.400237906423474</v>
      </c>
      <c r="ED31" s="461">
        <v>10.433465503568597</v>
      </c>
      <c r="EE31" s="461">
        <v>10.466693100713721</v>
      </c>
      <c r="EF31" s="461">
        <v>10.499920697858842</v>
      </c>
      <c r="EG31" s="461">
        <v>10.533148295003965</v>
      </c>
      <c r="EH31" s="461">
        <v>10.566375892149088</v>
      </c>
      <c r="EI31" s="461">
        <v>10.599603489294211</v>
      </c>
      <c r="EJ31" s="461">
        <v>10.632831086439335</v>
      </c>
      <c r="EK31" s="461">
        <v>10.666058683584458</v>
      </c>
      <c r="EL31" s="461">
        <v>10.699286280729581</v>
      </c>
      <c r="EM31" s="461">
        <v>10.732513877874704</v>
      </c>
      <c r="EN31" s="461">
        <v>10.765741475019826</v>
      </c>
      <c r="EO31" s="461">
        <v>10.798969072164949</v>
      </c>
      <c r="EP31" s="461">
        <v>10.832196669310072</v>
      </c>
      <c r="EQ31" s="461">
        <v>10.865424266455195</v>
      </c>
      <c r="ER31" s="461">
        <v>10.898651863600318</v>
      </c>
      <c r="ES31" s="461">
        <v>10.93187946074544</v>
      </c>
      <c r="ET31" s="461">
        <v>10.965107057890563</v>
      </c>
      <c r="EU31" s="461">
        <v>10.998334655035686</v>
      </c>
      <c r="EV31" s="461">
        <v>11.031562252180811</v>
      </c>
      <c r="EW31" s="461">
        <v>11.064789849325933</v>
      </c>
      <c r="EX31" s="461">
        <v>11.098017446471056</v>
      </c>
      <c r="EY31" s="461">
        <v>11.131245043616179</v>
      </c>
      <c r="EZ31" s="461">
        <v>11.164472640761302</v>
      </c>
      <c r="FA31" s="461">
        <v>11.197700237906425</v>
      </c>
      <c r="FB31" s="461">
        <v>11.230927835051546</v>
      </c>
      <c r="FC31" s="461">
        <v>11.26415543219667</v>
      </c>
      <c r="FD31" s="461">
        <v>11.297383029341793</v>
      </c>
      <c r="FE31" s="461">
        <v>11.330610626486916</v>
      </c>
    </row>
    <row r="32" spans="1:161" x14ac:dyDescent="0.25">
      <c r="A32" s="462">
        <v>7088186</v>
      </c>
      <c r="B32" s="505" t="s">
        <v>231</v>
      </c>
      <c r="C32" s="505" t="s">
        <v>124</v>
      </c>
      <c r="D32" s="461">
        <v>6.7803330689928627</v>
      </c>
      <c r="E32" s="461">
        <v>6.8180015860428238</v>
      </c>
      <c r="F32" s="461">
        <v>6.855670103092784</v>
      </c>
      <c r="G32" s="461">
        <v>6.8933386201427451</v>
      </c>
      <c r="H32" s="461">
        <v>6.9310071371927053</v>
      </c>
      <c r="I32" s="461">
        <v>6.9686756542426647</v>
      </c>
      <c r="J32" s="461">
        <v>7.0063441712926249</v>
      </c>
      <c r="K32" s="461">
        <v>7.0440126883425842</v>
      </c>
      <c r="L32" s="461">
        <v>7.0816812053925462</v>
      </c>
      <c r="M32" s="461">
        <v>7.1193497224425055</v>
      </c>
      <c r="N32" s="461">
        <v>7.1570182394924675</v>
      </c>
      <c r="O32" s="461">
        <v>7.1946867565424268</v>
      </c>
      <c r="P32" s="461">
        <v>7.2323552735923871</v>
      </c>
      <c r="Q32" s="461">
        <v>7.2700237906423482</v>
      </c>
      <c r="R32" s="461">
        <v>7.3076923076923084</v>
      </c>
      <c r="S32" s="461">
        <v>7.3453608247422677</v>
      </c>
      <c r="T32" s="461">
        <v>7.3830293417922279</v>
      </c>
      <c r="U32" s="461">
        <v>7.420697858842189</v>
      </c>
      <c r="V32" s="461">
        <v>7.4583663758921492</v>
      </c>
      <c r="W32" s="461">
        <v>7.4960348929421103</v>
      </c>
      <c r="X32" s="461">
        <v>7.5337034099920706</v>
      </c>
      <c r="Y32" s="461">
        <v>7.5713719270420299</v>
      </c>
      <c r="Z32" s="461">
        <v>7.6090404440919901</v>
      </c>
      <c r="AA32" s="461">
        <v>7.6467089611419512</v>
      </c>
      <c r="AB32" s="461">
        <v>7.6843774781919114</v>
      </c>
      <c r="AC32" s="461">
        <v>7.7220459952418716</v>
      </c>
      <c r="AD32" s="461">
        <v>7.7597145122918327</v>
      </c>
      <c r="AE32" s="461">
        <v>7.7973830293417929</v>
      </c>
      <c r="AF32" s="461">
        <v>7.8350515463917523</v>
      </c>
      <c r="AG32" s="461">
        <v>7.8727200634417125</v>
      </c>
      <c r="AH32" s="461">
        <v>7.9103885804916736</v>
      </c>
      <c r="AI32" s="461">
        <v>7.9480570975416347</v>
      </c>
      <c r="AJ32" s="461">
        <v>7.9857256145915949</v>
      </c>
      <c r="AK32" s="461">
        <v>8.0233941316415542</v>
      </c>
      <c r="AL32" s="461">
        <v>8.0610626486915145</v>
      </c>
      <c r="AM32" s="461">
        <v>8.0987311657414764</v>
      </c>
      <c r="AN32" s="461">
        <v>8.1363996827914367</v>
      </c>
      <c r="AO32" s="461">
        <v>8.1740681998413951</v>
      </c>
      <c r="AP32" s="461">
        <v>8.2117367168913571</v>
      </c>
      <c r="AQ32" s="461">
        <v>8.2494052339413173</v>
      </c>
      <c r="AR32" s="461">
        <v>8.2870737509912775</v>
      </c>
      <c r="AS32" s="461">
        <v>8.3247422680412377</v>
      </c>
      <c r="AT32" s="461">
        <v>8.362410785091198</v>
      </c>
      <c r="AU32" s="461">
        <v>8.4000793021411599</v>
      </c>
      <c r="AV32" s="461">
        <v>8.4377478191911184</v>
      </c>
      <c r="AW32" s="461">
        <v>8.4754163362410786</v>
      </c>
      <c r="AX32" s="461">
        <v>8.5130848532910406</v>
      </c>
      <c r="AY32" s="461">
        <v>8.550753370340999</v>
      </c>
      <c r="AZ32" s="461">
        <v>8.588421887390961</v>
      </c>
      <c r="BA32" s="461">
        <v>8.6260904044409195</v>
      </c>
      <c r="BB32" s="461">
        <v>8.6637589214908814</v>
      </c>
      <c r="BC32" s="461">
        <v>8.7014274385408417</v>
      </c>
      <c r="BD32" s="461">
        <v>8.7390959555908019</v>
      </c>
      <c r="BE32" s="461">
        <v>8.7767644726407621</v>
      </c>
      <c r="BF32" s="461">
        <v>8.8144329896907205</v>
      </c>
      <c r="BG32" s="461">
        <v>8.8521015067406825</v>
      </c>
      <c r="BH32" s="461">
        <v>8.8897700237906445</v>
      </c>
      <c r="BI32" s="461">
        <v>8.927438540840603</v>
      </c>
      <c r="BJ32" s="461">
        <v>8.9651070578905632</v>
      </c>
      <c r="BK32" s="461">
        <v>9.0027755749405234</v>
      </c>
      <c r="BL32" s="461">
        <v>9.0404440919904854</v>
      </c>
      <c r="BM32" s="461">
        <v>9.0781126090404438</v>
      </c>
      <c r="BN32" s="461">
        <v>9.115781126090404</v>
      </c>
      <c r="BO32" s="461">
        <v>9.153449643140366</v>
      </c>
      <c r="BP32" s="461">
        <v>9.1911181601903262</v>
      </c>
      <c r="BQ32" s="461">
        <v>9.2287866772402865</v>
      </c>
      <c r="BR32" s="461">
        <v>9.2664551942902467</v>
      </c>
      <c r="BS32" s="461">
        <v>9.3041237113402069</v>
      </c>
      <c r="BT32" s="461">
        <v>9.3417922283901671</v>
      </c>
      <c r="BU32" s="507">
        <v>9.3794607454401273</v>
      </c>
      <c r="BV32" s="461">
        <v>9.4171292624900875</v>
      </c>
      <c r="BW32" s="461">
        <v>9.4547977795400495</v>
      </c>
      <c r="BX32" s="461">
        <v>9.492466296590008</v>
      </c>
      <c r="BY32" s="461">
        <v>9.5301348136399699</v>
      </c>
      <c r="BZ32" s="461">
        <v>9.5678033306899284</v>
      </c>
      <c r="CA32" s="461">
        <v>9.6054718477398904</v>
      </c>
      <c r="CB32" s="461">
        <v>9.6431403647898506</v>
      </c>
      <c r="CC32" s="461">
        <v>9.6808088818398108</v>
      </c>
      <c r="CD32" s="461">
        <v>9.718477398889771</v>
      </c>
      <c r="CE32" s="461">
        <v>9.7561459159397295</v>
      </c>
      <c r="CF32" s="461">
        <v>9.7938144329896915</v>
      </c>
      <c r="CG32" s="461">
        <v>9.8314829500396517</v>
      </c>
      <c r="CH32" s="461">
        <v>9.8691514670896119</v>
      </c>
      <c r="CI32" s="461">
        <v>9.9068199841395721</v>
      </c>
      <c r="CJ32" s="461">
        <v>9.9444885011895323</v>
      </c>
      <c r="CK32" s="461">
        <v>9.9821570182394943</v>
      </c>
      <c r="CL32" s="461">
        <v>10.019825535289453</v>
      </c>
      <c r="CM32" s="461">
        <v>10.057494052339413</v>
      </c>
      <c r="CN32" s="461">
        <v>10.095162569389375</v>
      </c>
      <c r="CO32" s="461">
        <v>10.132831086439335</v>
      </c>
      <c r="CP32" s="461">
        <v>10.170499603489294</v>
      </c>
      <c r="CQ32" s="461">
        <v>10.208168120539256</v>
      </c>
      <c r="CR32" s="461">
        <v>10.245836637589216</v>
      </c>
      <c r="CS32" s="461">
        <v>10.283505154639176</v>
      </c>
      <c r="CT32" s="461">
        <v>10.321173671689136</v>
      </c>
      <c r="CU32" s="461">
        <v>10.358842188739096</v>
      </c>
      <c r="CV32" s="461">
        <v>10.396510705789058</v>
      </c>
      <c r="CW32" s="461">
        <v>10.434179222839017</v>
      </c>
      <c r="CX32" s="461">
        <v>10.471847739888977</v>
      </c>
      <c r="CY32" s="461">
        <v>10.509516256938937</v>
      </c>
      <c r="CZ32" s="461">
        <v>10.547184773988898</v>
      </c>
      <c r="DA32" s="461">
        <v>10.58485329103886</v>
      </c>
      <c r="DB32" s="461">
        <v>10.62252180808882</v>
      </c>
      <c r="DC32" s="461">
        <v>10.66019032513878</v>
      </c>
      <c r="DD32" s="461">
        <v>10.697858842188738</v>
      </c>
      <c r="DE32" s="461">
        <v>10.7355273592387</v>
      </c>
      <c r="DF32" s="461">
        <v>10.773195876288661</v>
      </c>
      <c r="DG32" s="461">
        <v>10.810864393338621</v>
      </c>
      <c r="DH32" s="461">
        <v>10.848532910388581</v>
      </c>
      <c r="DI32" s="461">
        <v>10.886201427438541</v>
      </c>
      <c r="DJ32" s="461">
        <v>10.923869944488501</v>
      </c>
      <c r="DK32" s="461">
        <v>10.961538461538462</v>
      </c>
      <c r="DL32" s="461">
        <v>10.999206978588422</v>
      </c>
      <c r="DM32" s="461">
        <v>11.036875495638384</v>
      </c>
      <c r="DN32" s="461">
        <v>11.074544012688344</v>
      </c>
      <c r="DO32" s="461">
        <v>11.112212529738303</v>
      </c>
      <c r="DP32" s="461">
        <v>11.149881046788265</v>
      </c>
      <c r="DQ32" s="461">
        <v>11.187549563838225</v>
      </c>
      <c r="DR32" s="461">
        <v>11.225218080888185</v>
      </c>
      <c r="DS32" s="461">
        <v>11.262886597938143</v>
      </c>
      <c r="DT32" s="461">
        <v>11.300555114988105</v>
      </c>
      <c r="DU32" s="461">
        <v>11.338223632038067</v>
      </c>
      <c r="DV32" s="461">
        <v>11.375892149088026</v>
      </c>
      <c r="DW32" s="461">
        <v>11.413560666137986</v>
      </c>
      <c r="DX32" s="461">
        <v>11.451229183187946</v>
      </c>
      <c r="DY32" s="461">
        <v>11.488897700237906</v>
      </c>
      <c r="DZ32" s="461">
        <v>11.526566217287868</v>
      </c>
      <c r="EA32" s="461">
        <v>11.564234734337827</v>
      </c>
      <c r="EB32" s="461">
        <v>11.601903251387789</v>
      </c>
      <c r="EC32" s="461">
        <v>11.639571768437747</v>
      </c>
      <c r="ED32" s="461">
        <v>11.677240285487709</v>
      </c>
      <c r="EE32" s="461">
        <v>11.71490880253767</v>
      </c>
      <c r="EF32" s="461">
        <v>11.75257731958763</v>
      </c>
      <c r="EG32" s="461">
        <v>11.79024583663759</v>
      </c>
      <c r="EH32" s="461">
        <v>11.82791435368755</v>
      </c>
      <c r="EI32" s="461">
        <v>11.86558287073751</v>
      </c>
      <c r="EJ32" s="461">
        <v>11.903251387787471</v>
      </c>
      <c r="EK32" s="461">
        <v>11.940919904837431</v>
      </c>
      <c r="EL32" s="461">
        <v>11.978588421887393</v>
      </c>
      <c r="EM32" s="461">
        <v>12.016256938937353</v>
      </c>
      <c r="EN32" s="461">
        <v>12.053925455987311</v>
      </c>
      <c r="EO32" s="461">
        <v>12.091593973037273</v>
      </c>
      <c r="EP32" s="461">
        <v>12.129262490087234</v>
      </c>
      <c r="EQ32" s="461">
        <v>12.166931007137194</v>
      </c>
      <c r="ER32" s="461">
        <v>12.204599524187152</v>
      </c>
      <c r="ES32" s="461">
        <v>12.242268041237114</v>
      </c>
      <c r="ET32" s="461">
        <v>12.279936558287076</v>
      </c>
      <c r="EU32" s="461">
        <v>12.317605075337035</v>
      </c>
      <c r="EV32" s="461">
        <v>12.355273592386995</v>
      </c>
      <c r="EW32" s="461">
        <v>12.392942109436955</v>
      </c>
      <c r="EX32" s="461">
        <v>12.430610626486915</v>
      </c>
      <c r="EY32" s="461">
        <v>12.468279143536877</v>
      </c>
      <c r="EZ32" s="461">
        <v>12.505947660586836</v>
      </c>
      <c r="FA32" s="461">
        <v>12.543616177636798</v>
      </c>
      <c r="FB32" s="461">
        <v>12.581284694686756</v>
      </c>
      <c r="FC32" s="461">
        <v>12.618953211736718</v>
      </c>
      <c r="FD32" s="461">
        <v>12.656621728786678</v>
      </c>
      <c r="FE32" s="461">
        <v>12.694290245836637</v>
      </c>
    </row>
    <row r="33" spans="1:161" x14ac:dyDescent="0.25">
      <c r="A33" s="462">
        <v>7150639</v>
      </c>
      <c r="B33" s="505" t="s">
        <v>232</v>
      </c>
      <c r="C33" s="505" t="s">
        <v>124</v>
      </c>
      <c r="D33" s="461">
        <v>8.3790642347343383</v>
      </c>
      <c r="E33" s="461">
        <v>8.4256145915939751</v>
      </c>
      <c r="F33" s="461">
        <v>8.4721649484536083</v>
      </c>
      <c r="G33" s="461">
        <v>8.5187153053132452</v>
      </c>
      <c r="H33" s="461">
        <v>8.5652656621728784</v>
      </c>
      <c r="I33" s="461">
        <v>8.6118160190325153</v>
      </c>
      <c r="J33" s="461">
        <v>8.6583663758921485</v>
      </c>
      <c r="K33" s="461">
        <v>8.7049167327517853</v>
      </c>
      <c r="L33" s="461">
        <v>8.7514670896114186</v>
      </c>
      <c r="M33" s="461">
        <v>8.7980174464710554</v>
      </c>
      <c r="N33" s="461">
        <v>8.8445678033306905</v>
      </c>
      <c r="O33" s="461">
        <v>8.8911181601903255</v>
      </c>
      <c r="P33" s="461">
        <v>8.9376685170499606</v>
      </c>
      <c r="Q33" s="461">
        <v>8.9842188739095974</v>
      </c>
      <c r="R33" s="461">
        <v>9.0307692307692307</v>
      </c>
      <c r="S33" s="461">
        <v>9.0773195876288675</v>
      </c>
      <c r="T33" s="461">
        <v>9.1238699444885007</v>
      </c>
      <c r="U33" s="461">
        <v>9.1704203013481376</v>
      </c>
      <c r="V33" s="461">
        <v>9.2169706582077708</v>
      </c>
      <c r="W33" s="461">
        <v>9.2635210150674077</v>
      </c>
      <c r="X33" s="461">
        <v>9.3100713719270409</v>
      </c>
      <c r="Y33" s="461">
        <v>9.3566217287866777</v>
      </c>
      <c r="Z33" s="461">
        <v>9.4031720856463128</v>
      </c>
      <c r="AA33" s="461">
        <v>9.4497224425059478</v>
      </c>
      <c r="AB33" s="461">
        <v>9.4962727993655829</v>
      </c>
      <c r="AC33" s="461">
        <v>9.5428231562252197</v>
      </c>
      <c r="AD33" s="461">
        <v>9.5893735130848547</v>
      </c>
      <c r="AE33" s="461">
        <v>9.6359238699444898</v>
      </c>
      <c r="AF33" s="461">
        <v>9.6824742268041231</v>
      </c>
      <c r="AG33" s="461">
        <v>9.7290245836637599</v>
      </c>
      <c r="AH33" s="461">
        <v>9.7755749405233932</v>
      </c>
      <c r="AI33" s="461">
        <v>9.82212529738303</v>
      </c>
      <c r="AJ33" s="461">
        <v>9.8686756542426632</v>
      </c>
      <c r="AK33" s="461">
        <v>9.9152260111023001</v>
      </c>
      <c r="AL33" s="461">
        <v>9.9617763679619351</v>
      </c>
      <c r="AM33" s="461">
        <v>10.00832672482157</v>
      </c>
      <c r="AN33" s="461">
        <v>10.054877081681207</v>
      </c>
      <c r="AO33" s="461">
        <v>10.101427438540842</v>
      </c>
      <c r="AP33" s="461">
        <v>10.147977795400475</v>
      </c>
      <c r="AQ33" s="461">
        <v>10.194528152260112</v>
      </c>
      <c r="AR33" s="461">
        <v>10.241078509119745</v>
      </c>
      <c r="AS33" s="461">
        <v>10.287628865979382</v>
      </c>
      <c r="AT33" s="461">
        <v>10.334179222839015</v>
      </c>
      <c r="AU33" s="461">
        <v>10.380729579698652</v>
      </c>
      <c r="AV33" s="461">
        <v>10.427279936558286</v>
      </c>
      <c r="AW33" s="461">
        <v>10.473830293417922</v>
      </c>
      <c r="AX33" s="461">
        <v>10.520380650277559</v>
      </c>
      <c r="AY33" s="461">
        <v>10.566931007137192</v>
      </c>
      <c r="AZ33" s="461">
        <v>10.613481363996829</v>
      </c>
      <c r="BA33" s="461">
        <v>10.660031720856464</v>
      </c>
      <c r="BB33" s="461">
        <v>10.706582077716098</v>
      </c>
      <c r="BC33" s="461">
        <v>10.753132434575734</v>
      </c>
      <c r="BD33" s="461">
        <v>10.799682791435368</v>
      </c>
      <c r="BE33" s="461">
        <v>10.846233148295005</v>
      </c>
      <c r="BF33" s="461">
        <v>10.892783505154638</v>
      </c>
      <c r="BG33" s="461">
        <v>10.939333862014275</v>
      </c>
      <c r="BH33" s="461">
        <v>10.985884218873911</v>
      </c>
      <c r="BI33" s="461">
        <v>11.032434575733545</v>
      </c>
      <c r="BJ33" s="461">
        <v>11.078984932593182</v>
      </c>
      <c r="BK33" s="461">
        <v>11.125535289452815</v>
      </c>
      <c r="BL33" s="461">
        <v>11.17208564631245</v>
      </c>
      <c r="BM33" s="461">
        <v>11.218636003172087</v>
      </c>
      <c r="BN33" s="461">
        <v>11.26518636003172</v>
      </c>
      <c r="BO33" s="461">
        <v>11.311736716891357</v>
      </c>
      <c r="BP33" s="461">
        <v>11.35828707375099</v>
      </c>
      <c r="BQ33" s="461">
        <v>11.404837430610627</v>
      </c>
      <c r="BR33" s="461">
        <v>11.451387787470264</v>
      </c>
      <c r="BS33" s="461">
        <v>11.497938144329897</v>
      </c>
      <c r="BT33" s="461">
        <v>11.544488501189534</v>
      </c>
      <c r="BU33" s="507">
        <v>11.591038858049167</v>
      </c>
      <c r="BV33" s="461">
        <v>11.637589214908804</v>
      </c>
      <c r="BW33" s="461">
        <v>11.684139571768437</v>
      </c>
      <c r="BX33" s="461">
        <v>11.730689928628072</v>
      </c>
      <c r="BY33" s="461">
        <v>11.777240285487709</v>
      </c>
      <c r="BZ33" s="461">
        <v>11.823790642347342</v>
      </c>
      <c r="CA33" s="461">
        <v>11.870340999206979</v>
      </c>
      <c r="CB33" s="461">
        <v>11.916891356066616</v>
      </c>
      <c r="CC33" s="461">
        <v>11.963441712926249</v>
      </c>
      <c r="CD33" s="461">
        <v>12.009992069785886</v>
      </c>
      <c r="CE33" s="461">
        <v>12.056542426645519</v>
      </c>
      <c r="CF33" s="461">
        <v>12.103092783505156</v>
      </c>
      <c r="CG33" s="461">
        <v>12.149643140364789</v>
      </c>
      <c r="CH33" s="461">
        <v>12.196193497224426</v>
      </c>
      <c r="CI33" s="461">
        <v>12.242743854084059</v>
      </c>
      <c r="CJ33" s="461">
        <v>12.289294210943694</v>
      </c>
      <c r="CK33" s="461">
        <v>12.335844567803331</v>
      </c>
      <c r="CL33" s="461">
        <v>12.382394924662966</v>
      </c>
      <c r="CM33" s="461">
        <v>12.428945281522601</v>
      </c>
      <c r="CN33" s="461">
        <v>12.475495638382238</v>
      </c>
      <c r="CO33" s="461">
        <v>12.522045995241871</v>
      </c>
      <c r="CP33" s="461">
        <v>12.568596352101508</v>
      </c>
      <c r="CQ33" s="461">
        <v>12.615146708961142</v>
      </c>
      <c r="CR33" s="461">
        <v>12.661697065820778</v>
      </c>
      <c r="CS33" s="461">
        <v>12.708247422680412</v>
      </c>
      <c r="CT33" s="461">
        <v>12.754797779540047</v>
      </c>
      <c r="CU33" s="461">
        <v>12.801348136399682</v>
      </c>
      <c r="CV33" s="461">
        <v>12.847898493259319</v>
      </c>
      <c r="CW33" s="461">
        <v>12.894448850118954</v>
      </c>
      <c r="CX33" s="461">
        <v>12.940999206978589</v>
      </c>
      <c r="CY33" s="461">
        <v>12.987549563838224</v>
      </c>
      <c r="CZ33" s="461">
        <v>13.03409992069786</v>
      </c>
      <c r="DA33" s="461">
        <v>13.080650277557494</v>
      </c>
      <c r="DB33" s="461">
        <v>13.127200634417131</v>
      </c>
      <c r="DC33" s="461">
        <v>13.173750991276764</v>
      </c>
      <c r="DD33" s="461">
        <v>13.220301348136401</v>
      </c>
      <c r="DE33" s="461">
        <v>13.266851704996034</v>
      </c>
      <c r="DF33" s="461">
        <v>13.313402061855671</v>
      </c>
      <c r="DG33" s="461">
        <v>13.359952418715304</v>
      </c>
      <c r="DH33" s="461">
        <v>13.406502775574941</v>
      </c>
      <c r="DI33" s="461">
        <v>13.453053132434576</v>
      </c>
      <c r="DJ33" s="461">
        <v>13.499603489294211</v>
      </c>
      <c r="DK33" s="461">
        <v>13.546153846153848</v>
      </c>
      <c r="DL33" s="461">
        <v>13.592704203013483</v>
      </c>
      <c r="DM33" s="461">
        <v>13.639254559873116</v>
      </c>
      <c r="DN33" s="461">
        <v>13.685804916732753</v>
      </c>
      <c r="DO33" s="461">
        <v>13.732355273592386</v>
      </c>
      <c r="DP33" s="461">
        <v>13.778905630452023</v>
      </c>
      <c r="DQ33" s="461">
        <v>13.825455987311656</v>
      </c>
      <c r="DR33" s="461">
        <v>13.872006344171293</v>
      </c>
      <c r="DS33" s="461">
        <v>13.918556701030926</v>
      </c>
      <c r="DT33" s="461">
        <v>13.965107057890563</v>
      </c>
      <c r="DU33" s="461">
        <v>14.0116574147502</v>
      </c>
      <c r="DV33" s="461">
        <v>14.058207771609833</v>
      </c>
      <c r="DW33" s="461">
        <v>14.10475812846947</v>
      </c>
      <c r="DX33" s="461">
        <v>14.151308485329105</v>
      </c>
      <c r="DY33" s="461">
        <v>14.197858842188738</v>
      </c>
      <c r="DZ33" s="461">
        <v>14.244409199048375</v>
      </c>
      <c r="EA33" s="461">
        <v>14.290959555908008</v>
      </c>
      <c r="EB33" s="461">
        <v>14.337509912767645</v>
      </c>
      <c r="EC33" s="461">
        <v>14.384060269627279</v>
      </c>
      <c r="ED33" s="461">
        <v>14.430610626486915</v>
      </c>
      <c r="EE33" s="461">
        <v>14.477160983346552</v>
      </c>
      <c r="EF33" s="461">
        <v>14.523711340206185</v>
      </c>
      <c r="EG33" s="461">
        <v>14.570261697065821</v>
      </c>
      <c r="EH33" s="461">
        <v>14.616812053925454</v>
      </c>
      <c r="EI33" s="461">
        <v>14.663362410785091</v>
      </c>
      <c r="EJ33" s="461">
        <v>14.709912767644727</v>
      </c>
      <c r="EK33" s="461">
        <v>14.756463124504361</v>
      </c>
      <c r="EL33" s="461">
        <v>14.803013481363998</v>
      </c>
      <c r="EM33" s="461">
        <v>14.849563838223631</v>
      </c>
      <c r="EN33" s="461">
        <v>14.896114195083268</v>
      </c>
      <c r="EO33" s="461">
        <v>14.942664551942901</v>
      </c>
      <c r="EP33" s="461">
        <v>14.989214908802538</v>
      </c>
      <c r="EQ33" s="461">
        <v>15.035765265662171</v>
      </c>
      <c r="ER33" s="461">
        <v>15.082315622521808</v>
      </c>
      <c r="ES33" s="461">
        <v>15.128865979381443</v>
      </c>
      <c r="ET33" s="461">
        <v>15.175416336241078</v>
      </c>
      <c r="EU33" s="461">
        <v>15.221966693100713</v>
      </c>
      <c r="EV33" s="461">
        <v>15.26851704996035</v>
      </c>
      <c r="EW33" s="461">
        <v>15.315067406819983</v>
      </c>
      <c r="EX33" s="461">
        <v>15.36161776367962</v>
      </c>
      <c r="EY33" s="461">
        <v>15.408168120539257</v>
      </c>
      <c r="EZ33" s="461">
        <v>15.45471847739889</v>
      </c>
      <c r="FA33" s="461">
        <v>15.501268834258523</v>
      </c>
      <c r="FB33" s="461">
        <v>15.54781919111816</v>
      </c>
      <c r="FC33" s="461">
        <v>15.594369547977793</v>
      </c>
      <c r="FD33" s="461">
        <v>15.64091990483743</v>
      </c>
      <c r="FE33" s="461">
        <v>15.687470261697065</v>
      </c>
    </row>
    <row r="34" spans="1:161" x14ac:dyDescent="0.25">
      <c r="A34" s="462">
        <v>7146289</v>
      </c>
      <c r="B34" s="505" t="s">
        <v>233</v>
      </c>
      <c r="C34" s="505" t="s">
        <v>124</v>
      </c>
      <c r="D34" s="461">
        <v>12.95796986518636</v>
      </c>
      <c r="E34" s="461">
        <v>13.026169706582078</v>
      </c>
      <c r="F34" s="461">
        <v>13.094369547977797</v>
      </c>
      <c r="G34" s="461">
        <v>13.162569389373513</v>
      </c>
      <c r="H34" s="461">
        <v>13.230769230769234</v>
      </c>
      <c r="I34" s="461">
        <v>13.298969072164949</v>
      </c>
      <c r="J34" s="461">
        <v>13.367168913560665</v>
      </c>
      <c r="K34" s="461">
        <v>13.435368754956386</v>
      </c>
      <c r="L34" s="461">
        <v>13.503568596352101</v>
      </c>
      <c r="M34" s="461">
        <v>13.571768437747821</v>
      </c>
      <c r="N34" s="461">
        <v>13.639968279143538</v>
      </c>
      <c r="O34" s="461">
        <v>13.708168120539254</v>
      </c>
      <c r="P34" s="461">
        <v>13.776367961934973</v>
      </c>
      <c r="Q34" s="461">
        <v>13.844567803330692</v>
      </c>
      <c r="R34" s="461">
        <v>13.91276764472641</v>
      </c>
      <c r="S34" s="461">
        <v>13.980967486122125</v>
      </c>
      <c r="T34" s="461">
        <v>14.049167327517845</v>
      </c>
      <c r="U34" s="461">
        <v>14.117367168913562</v>
      </c>
      <c r="V34" s="461">
        <v>14.185567010309281</v>
      </c>
      <c r="W34" s="461">
        <v>14.253766851704997</v>
      </c>
      <c r="X34" s="461">
        <v>14.321966693100714</v>
      </c>
      <c r="Y34" s="461">
        <v>14.390166534496434</v>
      </c>
      <c r="Z34" s="461">
        <v>14.458366375892149</v>
      </c>
      <c r="AA34" s="461">
        <v>14.526566217287868</v>
      </c>
      <c r="AB34" s="461">
        <v>14.594766058683586</v>
      </c>
      <c r="AC34" s="461">
        <v>14.662965900079302</v>
      </c>
      <c r="AD34" s="461">
        <v>14.731165741475021</v>
      </c>
      <c r="AE34" s="461">
        <v>14.799365582870738</v>
      </c>
      <c r="AF34" s="461">
        <v>14.867565424266457</v>
      </c>
      <c r="AG34" s="461">
        <v>14.935765265662173</v>
      </c>
      <c r="AH34" s="461">
        <v>15.003965107057891</v>
      </c>
      <c r="AI34" s="461">
        <v>15.07216494845361</v>
      </c>
      <c r="AJ34" s="461">
        <v>15.140364789849325</v>
      </c>
      <c r="AK34" s="461">
        <v>15.208564631245045</v>
      </c>
      <c r="AL34" s="461">
        <v>15.276764472640762</v>
      </c>
      <c r="AM34" s="461">
        <v>15.344964314036478</v>
      </c>
      <c r="AN34" s="461">
        <v>15.413164155432197</v>
      </c>
      <c r="AO34" s="461">
        <v>15.481363996827914</v>
      </c>
      <c r="AP34" s="461">
        <v>15.549563838223634</v>
      </c>
      <c r="AQ34" s="461">
        <v>15.617763679619351</v>
      </c>
      <c r="AR34" s="461">
        <v>15.68596352101507</v>
      </c>
      <c r="AS34" s="461">
        <v>15.754163362410786</v>
      </c>
      <c r="AT34" s="461">
        <v>15.822363203806503</v>
      </c>
      <c r="AU34" s="461">
        <v>15.890563045202223</v>
      </c>
      <c r="AV34" s="461">
        <v>15.958762886597938</v>
      </c>
      <c r="AW34" s="461">
        <v>16.026962727993659</v>
      </c>
      <c r="AX34" s="461">
        <v>16.095162569389373</v>
      </c>
      <c r="AY34" s="461">
        <v>16.163362410785094</v>
      </c>
      <c r="AZ34" s="461">
        <v>16.231562252180812</v>
      </c>
      <c r="BA34" s="461">
        <v>16.299762093576526</v>
      </c>
      <c r="BB34" s="461">
        <v>16.367961934972246</v>
      </c>
      <c r="BC34" s="461">
        <v>16.436161776367964</v>
      </c>
      <c r="BD34" s="461">
        <v>16.504361617763681</v>
      </c>
      <c r="BE34" s="461">
        <v>16.572561459159399</v>
      </c>
      <c r="BF34" s="461">
        <v>16.640761300555116</v>
      </c>
      <c r="BG34" s="461">
        <v>16.708961141950834</v>
      </c>
      <c r="BH34" s="461">
        <v>16.777160983346555</v>
      </c>
      <c r="BI34" s="461">
        <v>16.845360824742269</v>
      </c>
      <c r="BJ34" s="461">
        <v>16.913560666137986</v>
      </c>
      <c r="BK34" s="461">
        <v>16.981760507533703</v>
      </c>
      <c r="BL34" s="461">
        <v>17.049960348929421</v>
      </c>
      <c r="BM34" s="461">
        <v>17.118160190325142</v>
      </c>
      <c r="BN34" s="461">
        <v>17.186360031720859</v>
      </c>
      <c r="BO34" s="461">
        <v>17.254559873116577</v>
      </c>
      <c r="BP34" s="461">
        <v>17.322759714512291</v>
      </c>
      <c r="BQ34" s="461">
        <v>17.390959555908012</v>
      </c>
      <c r="BR34" s="461">
        <v>17.459159397303729</v>
      </c>
      <c r="BS34" s="461">
        <v>17.527359238699447</v>
      </c>
      <c r="BT34" s="461">
        <v>17.595559080095168</v>
      </c>
      <c r="BU34" s="507">
        <v>17.663758921490881</v>
      </c>
      <c r="BV34" s="461">
        <v>17.731958762886599</v>
      </c>
      <c r="BW34" s="461">
        <v>17.80015860428232</v>
      </c>
      <c r="BX34" s="461">
        <v>17.868358445678034</v>
      </c>
      <c r="BY34" s="461">
        <v>17.936558287073755</v>
      </c>
      <c r="BZ34" s="461">
        <v>18.004758128469472</v>
      </c>
      <c r="CA34" s="461">
        <v>18.072957969865186</v>
      </c>
      <c r="CB34" s="461">
        <v>18.141157811260907</v>
      </c>
      <c r="CC34" s="461">
        <v>18.209357652656625</v>
      </c>
      <c r="CD34" s="461">
        <v>18.277557494052342</v>
      </c>
      <c r="CE34" s="461">
        <v>18.345757335448059</v>
      </c>
      <c r="CF34" s="461">
        <v>18.413957176843777</v>
      </c>
      <c r="CG34" s="461">
        <v>18.482157018239494</v>
      </c>
      <c r="CH34" s="461">
        <v>18.550356859635212</v>
      </c>
      <c r="CI34" s="461">
        <v>18.618556701030929</v>
      </c>
      <c r="CJ34" s="461">
        <v>18.686756542426647</v>
      </c>
      <c r="CK34" s="461">
        <v>18.754956383822368</v>
      </c>
      <c r="CL34" s="461">
        <v>18.823156225218082</v>
      </c>
      <c r="CM34" s="461">
        <v>18.891356066613799</v>
      </c>
      <c r="CN34" s="461">
        <v>18.95955590800952</v>
      </c>
      <c r="CO34" s="461">
        <v>19.027755749405234</v>
      </c>
      <c r="CP34" s="461">
        <v>19.095955590800955</v>
      </c>
      <c r="CQ34" s="461">
        <v>19.164155432196672</v>
      </c>
      <c r="CR34" s="461">
        <v>19.232355273592386</v>
      </c>
      <c r="CS34" s="461">
        <v>19.300555114988107</v>
      </c>
      <c r="CT34" s="461">
        <v>19.368754956383825</v>
      </c>
      <c r="CU34" s="461">
        <v>19.436954797779542</v>
      </c>
      <c r="CV34" s="461">
        <v>19.505154639175259</v>
      </c>
      <c r="CW34" s="461">
        <v>19.573354480570977</v>
      </c>
      <c r="CX34" s="461">
        <v>19.641554321966694</v>
      </c>
      <c r="CY34" s="461">
        <v>19.709754163362412</v>
      </c>
      <c r="CZ34" s="461">
        <v>19.777954004758133</v>
      </c>
      <c r="DA34" s="461">
        <v>19.84615384615385</v>
      </c>
      <c r="DB34" s="461">
        <v>19.914353687549564</v>
      </c>
      <c r="DC34" s="461">
        <v>19.982553528945285</v>
      </c>
      <c r="DD34" s="461">
        <v>20.050753370340999</v>
      </c>
      <c r="DE34" s="461">
        <v>20.11895321173672</v>
      </c>
      <c r="DF34" s="461">
        <v>20.187153053132437</v>
      </c>
      <c r="DG34" s="461">
        <v>20.255352894528151</v>
      </c>
      <c r="DH34" s="461">
        <v>20.323552735923872</v>
      </c>
      <c r="DI34" s="461">
        <v>20.39175257731959</v>
      </c>
      <c r="DJ34" s="461">
        <v>20.459952418715307</v>
      </c>
      <c r="DK34" s="461">
        <v>20.528152260111028</v>
      </c>
      <c r="DL34" s="461">
        <v>20.596352101506742</v>
      </c>
      <c r="DM34" s="461">
        <v>20.66455194290246</v>
      </c>
      <c r="DN34" s="461">
        <v>20.732751784298177</v>
      </c>
      <c r="DO34" s="461">
        <v>20.800951625693894</v>
      </c>
      <c r="DP34" s="461">
        <v>20.869151467089615</v>
      </c>
      <c r="DQ34" s="461">
        <v>20.937351308485333</v>
      </c>
      <c r="DR34" s="461">
        <v>21.005551149881047</v>
      </c>
      <c r="DS34" s="461">
        <v>21.073750991276764</v>
      </c>
      <c r="DT34" s="461">
        <v>21.141950832672485</v>
      </c>
      <c r="DU34" s="461">
        <v>21.210150674068203</v>
      </c>
      <c r="DV34" s="461">
        <v>21.27835051546392</v>
      </c>
      <c r="DW34" s="461">
        <v>21.346550356859638</v>
      </c>
      <c r="DX34" s="461">
        <v>21.414750198255351</v>
      </c>
      <c r="DY34" s="461">
        <v>21.482950039651072</v>
      </c>
      <c r="DZ34" s="461">
        <v>21.55114988104679</v>
      </c>
      <c r="EA34" s="461">
        <v>21.619349722442507</v>
      </c>
      <c r="EB34" s="461">
        <v>21.687549563838228</v>
      </c>
      <c r="EC34" s="461">
        <v>21.755749405233942</v>
      </c>
      <c r="ED34" s="461">
        <v>21.82394924662966</v>
      </c>
      <c r="EE34" s="461">
        <v>21.892149088025381</v>
      </c>
      <c r="EF34" s="461">
        <v>21.960348929421095</v>
      </c>
      <c r="EG34" s="461">
        <v>22.028548770816816</v>
      </c>
      <c r="EH34" s="461">
        <v>22.096748612212533</v>
      </c>
      <c r="EI34" s="461">
        <v>22.16494845360825</v>
      </c>
      <c r="EJ34" s="461">
        <v>22.233148295003968</v>
      </c>
      <c r="EK34" s="461">
        <v>22.301348136399685</v>
      </c>
      <c r="EL34" s="461">
        <v>22.369547977795403</v>
      </c>
      <c r="EM34" s="461">
        <v>22.43774781919112</v>
      </c>
      <c r="EN34" s="461">
        <v>22.505947660586838</v>
      </c>
      <c r="EO34" s="461">
        <v>22.574147501982555</v>
      </c>
      <c r="EP34" s="461">
        <v>22.642347343378272</v>
      </c>
      <c r="EQ34" s="461">
        <v>22.710547184773993</v>
      </c>
      <c r="ER34" s="461">
        <v>22.778747026169707</v>
      </c>
      <c r="ES34" s="461">
        <v>22.846946867565425</v>
      </c>
      <c r="ET34" s="461">
        <v>22.915146708961146</v>
      </c>
      <c r="EU34" s="461">
        <v>22.98334655035686</v>
      </c>
      <c r="EV34" s="461">
        <v>23.051546391752581</v>
      </c>
      <c r="EW34" s="461">
        <v>23.119746233148298</v>
      </c>
      <c r="EX34" s="461">
        <v>23.187946074544016</v>
      </c>
      <c r="EY34" s="461">
        <v>23.256145915939733</v>
      </c>
      <c r="EZ34" s="461">
        <v>23.32434575733545</v>
      </c>
      <c r="FA34" s="461">
        <v>23.392545598731168</v>
      </c>
      <c r="FB34" s="461">
        <v>23.460745440126885</v>
      </c>
      <c r="FC34" s="461">
        <v>23.528945281522603</v>
      </c>
      <c r="FD34" s="461">
        <v>23.59714512291832</v>
      </c>
      <c r="FE34" s="461">
        <v>23.665344964314038</v>
      </c>
    </row>
    <row r="35" spans="1:161" x14ac:dyDescent="0.25">
      <c r="A35" s="462">
        <v>7088188</v>
      </c>
      <c r="B35" s="505" t="s">
        <v>234</v>
      </c>
      <c r="C35" s="505" t="s">
        <v>124</v>
      </c>
      <c r="D35" s="461">
        <v>10.777160983346551</v>
      </c>
      <c r="E35" s="461">
        <v>10.837034099920698</v>
      </c>
      <c r="F35" s="461">
        <v>10.896907216494846</v>
      </c>
      <c r="G35" s="461">
        <v>10.956780333068993</v>
      </c>
      <c r="H35" s="461">
        <v>11.01665344964314</v>
      </c>
      <c r="I35" s="461">
        <v>11.076526566217288</v>
      </c>
      <c r="J35" s="461">
        <v>11.136399682791435</v>
      </c>
      <c r="K35" s="461">
        <v>11.196272799365584</v>
      </c>
      <c r="L35" s="461">
        <v>11.256145915939731</v>
      </c>
      <c r="M35" s="461">
        <v>11.316019032513879</v>
      </c>
      <c r="N35" s="461">
        <v>11.375892149088026</v>
      </c>
      <c r="O35" s="461">
        <v>11.435765265662173</v>
      </c>
      <c r="P35" s="461">
        <v>11.49563838223632</v>
      </c>
      <c r="Q35" s="461">
        <v>11.555511498810469</v>
      </c>
      <c r="R35" s="461">
        <v>11.615384615384617</v>
      </c>
      <c r="S35" s="461">
        <v>11.675257731958764</v>
      </c>
      <c r="T35" s="461">
        <v>11.735130848532911</v>
      </c>
      <c r="U35" s="461">
        <v>11.795003965107059</v>
      </c>
      <c r="V35" s="461">
        <v>11.854877081681206</v>
      </c>
      <c r="W35" s="461">
        <v>11.914750198255353</v>
      </c>
      <c r="X35" s="461">
        <v>11.9746233148295</v>
      </c>
      <c r="Y35" s="461">
        <v>12.03449643140365</v>
      </c>
      <c r="Z35" s="461">
        <v>12.094369547977795</v>
      </c>
      <c r="AA35" s="461">
        <v>12.154242664551944</v>
      </c>
      <c r="AB35" s="461">
        <v>12.214115781126091</v>
      </c>
      <c r="AC35" s="461">
        <v>12.273988897700239</v>
      </c>
      <c r="AD35" s="461">
        <v>12.333862014274388</v>
      </c>
      <c r="AE35" s="461">
        <v>12.393735130848533</v>
      </c>
      <c r="AF35" s="461">
        <v>12.453608247422682</v>
      </c>
      <c r="AG35" s="461">
        <v>12.513481363996828</v>
      </c>
      <c r="AH35" s="461">
        <v>12.573354480570977</v>
      </c>
      <c r="AI35" s="461">
        <v>12.633227597145124</v>
      </c>
      <c r="AJ35" s="461">
        <v>12.693100713719272</v>
      </c>
      <c r="AK35" s="461">
        <v>12.752973830293421</v>
      </c>
      <c r="AL35" s="461">
        <v>12.812846946867566</v>
      </c>
      <c r="AM35" s="461">
        <v>12.872720063441715</v>
      </c>
      <c r="AN35" s="461">
        <v>12.932593180015864</v>
      </c>
      <c r="AO35" s="461">
        <v>12.99246629659001</v>
      </c>
      <c r="AP35" s="461">
        <v>13.052339413164157</v>
      </c>
      <c r="AQ35" s="461">
        <v>13.112212529738303</v>
      </c>
      <c r="AR35" s="461">
        <v>13.172085646312452</v>
      </c>
      <c r="AS35" s="461">
        <v>13.231958762886601</v>
      </c>
      <c r="AT35" s="461">
        <v>13.291831879460746</v>
      </c>
      <c r="AU35" s="461">
        <v>13.351704996034895</v>
      </c>
      <c r="AV35" s="461">
        <v>13.411578112609041</v>
      </c>
      <c r="AW35" s="461">
        <v>13.47145122918319</v>
      </c>
      <c r="AX35" s="461">
        <v>13.531324345757339</v>
      </c>
      <c r="AY35" s="461">
        <v>13.591197462331484</v>
      </c>
      <c r="AZ35" s="461">
        <v>13.651070578905633</v>
      </c>
      <c r="BA35" s="461">
        <v>13.710943695479779</v>
      </c>
      <c r="BB35" s="461">
        <v>13.770816812053928</v>
      </c>
      <c r="BC35" s="461">
        <v>13.830689928628074</v>
      </c>
      <c r="BD35" s="461">
        <v>13.890563045202221</v>
      </c>
      <c r="BE35" s="461">
        <v>13.950436161776368</v>
      </c>
      <c r="BF35" s="461">
        <v>14.010309278350515</v>
      </c>
      <c r="BG35" s="461">
        <v>14.070182394924664</v>
      </c>
      <c r="BH35" s="461">
        <v>14.130055511498814</v>
      </c>
      <c r="BI35" s="461">
        <v>14.189928628072959</v>
      </c>
      <c r="BJ35" s="461">
        <v>14.249801744647108</v>
      </c>
      <c r="BK35" s="461">
        <v>14.309674861221254</v>
      </c>
      <c r="BL35" s="461">
        <v>14.369547977795403</v>
      </c>
      <c r="BM35" s="461">
        <v>14.429421094369552</v>
      </c>
      <c r="BN35" s="461">
        <v>14.489294210943697</v>
      </c>
      <c r="BO35" s="461">
        <v>14.549167327517846</v>
      </c>
      <c r="BP35" s="461">
        <v>14.609040444091992</v>
      </c>
      <c r="BQ35" s="461">
        <v>14.668913560666141</v>
      </c>
      <c r="BR35" s="461">
        <v>14.728786677240286</v>
      </c>
      <c r="BS35" s="461">
        <v>14.788659793814434</v>
      </c>
      <c r="BT35" s="461">
        <v>14.848532910388581</v>
      </c>
      <c r="BU35" s="507">
        <v>14.908406026962728</v>
      </c>
      <c r="BV35" s="461">
        <v>14.968279143536877</v>
      </c>
      <c r="BW35" s="461">
        <v>15.028152260111025</v>
      </c>
      <c r="BX35" s="461">
        <v>15.088025376685172</v>
      </c>
      <c r="BY35" s="461">
        <v>15.147898493259321</v>
      </c>
      <c r="BZ35" s="461">
        <v>15.207771609833467</v>
      </c>
      <c r="CA35" s="461">
        <v>15.267644726407616</v>
      </c>
      <c r="CB35" s="461">
        <v>15.327517842981761</v>
      </c>
      <c r="CC35" s="461">
        <v>15.387390959555907</v>
      </c>
      <c r="CD35" s="461">
        <v>15.447264076130056</v>
      </c>
      <c r="CE35" s="461">
        <v>15.507137192704203</v>
      </c>
      <c r="CF35" s="461">
        <v>15.56701030927835</v>
      </c>
      <c r="CG35" s="461">
        <v>15.626883425852499</v>
      </c>
      <c r="CH35" s="461">
        <v>15.686756542426647</v>
      </c>
      <c r="CI35" s="461">
        <v>15.746629659000794</v>
      </c>
      <c r="CJ35" s="461">
        <v>15.806502775574941</v>
      </c>
      <c r="CK35" s="461">
        <v>15.86637589214909</v>
      </c>
      <c r="CL35" s="461">
        <v>15.926249008723238</v>
      </c>
      <c r="CM35" s="461">
        <v>15.986122125297385</v>
      </c>
      <c r="CN35" s="461">
        <v>16.045995241871534</v>
      </c>
      <c r="CO35" s="461">
        <v>16.105868358445679</v>
      </c>
      <c r="CP35" s="461">
        <v>16.165741475019825</v>
      </c>
      <c r="CQ35" s="461">
        <v>16.225614591593974</v>
      </c>
      <c r="CR35" s="461">
        <v>16.28548770816812</v>
      </c>
      <c r="CS35" s="461">
        <v>16.345360824742269</v>
      </c>
      <c r="CT35" s="461">
        <v>16.405233941316414</v>
      </c>
      <c r="CU35" s="461">
        <v>16.465107057890563</v>
      </c>
      <c r="CV35" s="461">
        <v>16.524980174464712</v>
      </c>
      <c r="CW35" s="461">
        <v>16.584853291038858</v>
      </c>
      <c r="CX35" s="461">
        <v>16.644726407613007</v>
      </c>
      <c r="CY35" s="461">
        <v>16.704599524187152</v>
      </c>
      <c r="CZ35" s="461">
        <v>16.764472640761301</v>
      </c>
      <c r="DA35" s="461">
        <v>16.82434575733545</v>
      </c>
      <c r="DB35" s="461">
        <v>16.884218873909596</v>
      </c>
      <c r="DC35" s="461">
        <v>16.944091990483741</v>
      </c>
      <c r="DD35" s="461">
        <v>17.003965107057891</v>
      </c>
      <c r="DE35" s="461">
        <v>17.06383822363204</v>
      </c>
      <c r="DF35" s="461">
        <v>17.123711340206189</v>
      </c>
      <c r="DG35" s="461">
        <v>17.183584456780334</v>
      </c>
      <c r="DH35" s="461">
        <v>17.243457573354483</v>
      </c>
      <c r="DI35" s="461">
        <v>17.303330689928629</v>
      </c>
      <c r="DJ35" s="461">
        <v>17.363203806502778</v>
      </c>
      <c r="DK35" s="461">
        <v>17.423076923076927</v>
      </c>
      <c r="DL35" s="461">
        <v>17.482950039651072</v>
      </c>
      <c r="DM35" s="461">
        <v>17.542823156225221</v>
      </c>
      <c r="DN35" s="461">
        <v>17.602696272799367</v>
      </c>
      <c r="DO35" s="461">
        <v>17.662569389373516</v>
      </c>
      <c r="DP35" s="461">
        <v>17.722442505947665</v>
      </c>
      <c r="DQ35" s="461">
        <v>17.782315622521811</v>
      </c>
      <c r="DR35" s="461">
        <v>17.842188739095956</v>
      </c>
      <c r="DS35" s="461">
        <v>17.902061855670102</v>
      </c>
      <c r="DT35" s="461">
        <v>17.961934972244251</v>
      </c>
      <c r="DU35" s="461">
        <v>18.0218080888184</v>
      </c>
      <c r="DV35" s="461">
        <v>18.081681205392545</v>
      </c>
      <c r="DW35" s="461">
        <v>18.141554321966694</v>
      </c>
      <c r="DX35" s="461">
        <v>18.20142743854084</v>
      </c>
      <c r="DY35" s="461">
        <v>18.261300555114989</v>
      </c>
      <c r="DZ35" s="461">
        <v>18.321173671689138</v>
      </c>
      <c r="EA35" s="461">
        <v>18.381046788263284</v>
      </c>
      <c r="EB35" s="461">
        <v>18.440919904837433</v>
      </c>
      <c r="EC35" s="461">
        <v>18.500793021411578</v>
      </c>
      <c r="ED35" s="461">
        <v>18.560666137985727</v>
      </c>
      <c r="EE35" s="461">
        <v>18.620539254559873</v>
      </c>
      <c r="EF35" s="461">
        <v>18.680412371134022</v>
      </c>
      <c r="EG35" s="461">
        <v>18.740285487708167</v>
      </c>
      <c r="EH35" s="461">
        <v>18.800158604282316</v>
      </c>
      <c r="EI35" s="461">
        <v>18.860031720856465</v>
      </c>
      <c r="EJ35" s="461">
        <v>18.919904837430611</v>
      </c>
      <c r="EK35" s="461">
        <v>18.97977795400476</v>
      </c>
      <c r="EL35" s="461">
        <v>19.039651070578909</v>
      </c>
      <c r="EM35" s="461">
        <v>19.099524187153055</v>
      </c>
      <c r="EN35" s="461">
        <v>19.159397303727204</v>
      </c>
      <c r="EO35" s="461">
        <v>19.219270420301353</v>
      </c>
      <c r="EP35" s="461">
        <v>19.279143536875498</v>
      </c>
      <c r="EQ35" s="461">
        <v>19.339016653449647</v>
      </c>
      <c r="ER35" s="461">
        <v>19.398889770023793</v>
      </c>
      <c r="ES35" s="461">
        <v>19.458762886597942</v>
      </c>
      <c r="ET35" s="461">
        <v>19.518636003172087</v>
      </c>
      <c r="EU35" s="461">
        <v>19.578509119746233</v>
      </c>
      <c r="EV35" s="461">
        <v>19.638382236320382</v>
      </c>
      <c r="EW35" s="461">
        <v>19.698255352894527</v>
      </c>
      <c r="EX35" s="461">
        <v>19.758128469468677</v>
      </c>
      <c r="EY35" s="461">
        <v>19.818001586042826</v>
      </c>
      <c r="EZ35" s="461">
        <v>19.877874702616971</v>
      </c>
      <c r="FA35" s="461">
        <v>19.93774781919112</v>
      </c>
      <c r="FB35" s="461">
        <v>19.997620935765266</v>
      </c>
      <c r="FC35" s="461">
        <v>20.057494052339415</v>
      </c>
      <c r="FD35" s="461">
        <v>20.117367168913564</v>
      </c>
      <c r="FE35" s="461">
        <v>20.177240285487709</v>
      </c>
    </row>
    <row r="36" spans="1:161" x14ac:dyDescent="0.25">
      <c r="A36" s="462">
        <v>7088189</v>
      </c>
      <c r="B36" s="505" t="s">
        <v>235</v>
      </c>
      <c r="C36" s="505" t="s">
        <v>124</v>
      </c>
      <c r="D36" s="461">
        <v>15.858842188739098</v>
      </c>
      <c r="E36" s="461">
        <v>15.946946867565424</v>
      </c>
      <c r="F36" s="461">
        <v>16.035051546391752</v>
      </c>
      <c r="G36" s="461">
        <v>16.123156225218082</v>
      </c>
      <c r="H36" s="461">
        <v>16.211260904044408</v>
      </c>
      <c r="I36" s="461">
        <v>16.299365582870738</v>
      </c>
      <c r="J36" s="461">
        <v>16.387470261697068</v>
      </c>
      <c r="K36" s="461">
        <v>16.475574940523394</v>
      </c>
      <c r="L36" s="461">
        <v>16.563679619349724</v>
      </c>
      <c r="M36" s="461">
        <v>16.65178429817605</v>
      </c>
      <c r="N36" s="461">
        <v>16.73988897700238</v>
      </c>
      <c r="O36" s="461">
        <v>16.827993655828706</v>
      </c>
      <c r="P36" s="461">
        <v>16.916098334655036</v>
      </c>
      <c r="Q36" s="461">
        <v>17.004203013481366</v>
      </c>
      <c r="R36" s="461">
        <v>17.092307692307692</v>
      </c>
      <c r="S36" s="461">
        <v>17.180412371134022</v>
      </c>
      <c r="T36" s="461">
        <v>17.268517049960348</v>
      </c>
      <c r="U36" s="461">
        <v>17.356621728786678</v>
      </c>
      <c r="V36" s="461">
        <v>17.444726407613004</v>
      </c>
      <c r="W36" s="461">
        <v>17.532831086439334</v>
      </c>
      <c r="X36" s="461">
        <v>17.620935765265664</v>
      </c>
      <c r="Y36" s="461">
        <v>17.70904044409199</v>
      </c>
      <c r="Z36" s="461">
        <v>17.79714512291832</v>
      </c>
      <c r="AA36" s="461">
        <v>17.885249801744649</v>
      </c>
      <c r="AB36" s="461">
        <v>17.973354480570976</v>
      </c>
      <c r="AC36" s="461">
        <v>18.061459159397302</v>
      </c>
      <c r="AD36" s="461">
        <v>18.149563838223635</v>
      </c>
      <c r="AE36" s="461">
        <v>18.237668517049961</v>
      </c>
      <c r="AF36" s="461">
        <v>18.325773195876288</v>
      </c>
      <c r="AG36" s="461">
        <v>18.413877874702614</v>
      </c>
      <c r="AH36" s="461">
        <v>18.501982553528947</v>
      </c>
      <c r="AI36" s="461">
        <v>18.590087232355273</v>
      </c>
      <c r="AJ36" s="461">
        <v>18.678191911181599</v>
      </c>
      <c r="AK36" s="461">
        <v>18.766296590007933</v>
      </c>
      <c r="AL36" s="461">
        <v>18.854401268834259</v>
      </c>
      <c r="AM36" s="461">
        <v>18.942505947660585</v>
      </c>
      <c r="AN36" s="461">
        <v>19.030610626486919</v>
      </c>
      <c r="AO36" s="461">
        <v>19.118715305313245</v>
      </c>
      <c r="AP36" s="461">
        <v>19.206819984139571</v>
      </c>
      <c r="AQ36" s="461">
        <v>19.294924662965897</v>
      </c>
      <c r="AR36" s="461">
        <v>19.383029341792231</v>
      </c>
      <c r="AS36" s="461">
        <v>19.47113402061856</v>
      </c>
      <c r="AT36" s="461">
        <v>19.559238699444883</v>
      </c>
      <c r="AU36" s="461">
        <v>19.647343378271213</v>
      </c>
      <c r="AV36" s="461">
        <v>19.735448057097543</v>
      </c>
      <c r="AW36" s="461">
        <v>19.823552735923869</v>
      </c>
      <c r="AX36" s="461">
        <v>19.911657414750199</v>
      </c>
      <c r="AY36" s="461">
        <v>19.999762093576528</v>
      </c>
      <c r="AZ36" s="461">
        <v>20.087866772402858</v>
      </c>
      <c r="BA36" s="461">
        <v>20.175971451229181</v>
      </c>
      <c r="BB36" s="461">
        <v>20.264076130055511</v>
      </c>
      <c r="BC36" s="461">
        <v>20.352180808881844</v>
      </c>
      <c r="BD36" s="461">
        <v>20.440285487708167</v>
      </c>
      <c r="BE36" s="461">
        <v>20.528390166534496</v>
      </c>
      <c r="BF36" s="461">
        <v>20.616494845360826</v>
      </c>
      <c r="BG36" s="461">
        <v>20.704599524187156</v>
      </c>
      <c r="BH36" s="461">
        <v>20.792704203013482</v>
      </c>
      <c r="BI36" s="461">
        <v>20.880808881839808</v>
      </c>
      <c r="BJ36" s="461">
        <v>20.968913560666142</v>
      </c>
      <c r="BK36" s="461">
        <v>21.057018239492464</v>
      </c>
      <c r="BL36" s="461">
        <v>21.145122918318794</v>
      </c>
      <c r="BM36" s="461">
        <v>21.233227597145127</v>
      </c>
      <c r="BN36" s="461">
        <v>21.321332275971454</v>
      </c>
      <c r="BO36" s="461">
        <v>21.40943695479778</v>
      </c>
      <c r="BP36" s="461">
        <v>21.497541633624106</v>
      </c>
      <c r="BQ36" s="461">
        <v>21.585646312450439</v>
      </c>
      <c r="BR36" s="461">
        <v>21.673750991276766</v>
      </c>
      <c r="BS36" s="461">
        <v>21.761855670103092</v>
      </c>
      <c r="BT36" s="461">
        <v>21.849960348929425</v>
      </c>
      <c r="BU36" s="507">
        <v>21.938065027755751</v>
      </c>
      <c r="BV36" s="461">
        <v>22.026169706582078</v>
      </c>
      <c r="BW36" s="461">
        <v>22.114274385408407</v>
      </c>
      <c r="BX36" s="461">
        <v>22.202379064234737</v>
      </c>
      <c r="BY36" s="461">
        <v>22.290483743061063</v>
      </c>
      <c r="BZ36" s="461">
        <v>22.37858842188739</v>
      </c>
      <c r="CA36" s="461">
        <v>22.466693100713719</v>
      </c>
      <c r="CB36" s="461">
        <v>22.554797779540049</v>
      </c>
      <c r="CC36" s="461">
        <v>22.642902458366375</v>
      </c>
      <c r="CD36" s="461">
        <v>22.731007137192705</v>
      </c>
      <c r="CE36" s="461">
        <v>22.819111816019035</v>
      </c>
      <c r="CF36" s="461">
        <v>22.907216494845361</v>
      </c>
      <c r="CG36" s="461">
        <v>22.995321173671691</v>
      </c>
      <c r="CH36" s="461">
        <v>23.083425852498017</v>
      </c>
      <c r="CI36" s="461">
        <v>23.171530531324347</v>
      </c>
      <c r="CJ36" s="461">
        <v>23.259635210150673</v>
      </c>
      <c r="CK36" s="461">
        <v>23.347739888977003</v>
      </c>
      <c r="CL36" s="461">
        <v>23.435844567803333</v>
      </c>
      <c r="CM36" s="461">
        <v>23.523949246629659</v>
      </c>
      <c r="CN36" s="461">
        <v>23.612053925455989</v>
      </c>
      <c r="CO36" s="461">
        <v>23.700158604282315</v>
      </c>
      <c r="CP36" s="461">
        <v>23.788263283108645</v>
      </c>
      <c r="CQ36" s="461">
        <v>23.876367961934974</v>
      </c>
      <c r="CR36" s="461">
        <v>23.964472640761301</v>
      </c>
      <c r="CS36" s="461">
        <v>24.05257731958763</v>
      </c>
      <c r="CT36" s="461">
        <v>24.140681998413957</v>
      </c>
      <c r="CU36" s="461">
        <v>24.228786677240286</v>
      </c>
      <c r="CV36" s="461">
        <v>24.316891356066616</v>
      </c>
      <c r="CW36" s="461">
        <v>24.404996034892942</v>
      </c>
      <c r="CX36" s="461">
        <v>24.493100713719272</v>
      </c>
      <c r="CY36" s="461">
        <v>24.581205392545598</v>
      </c>
      <c r="CZ36" s="461">
        <v>24.669310071371928</v>
      </c>
      <c r="DA36" s="461">
        <v>24.757414750198258</v>
      </c>
      <c r="DB36" s="461">
        <v>24.845519429024584</v>
      </c>
      <c r="DC36" s="461">
        <v>24.933624107850914</v>
      </c>
      <c r="DD36" s="461">
        <v>25.02172878667724</v>
      </c>
      <c r="DE36" s="461">
        <v>25.10983346550357</v>
      </c>
      <c r="DF36" s="461">
        <v>25.1979381443299</v>
      </c>
      <c r="DG36" s="461">
        <v>25.286042823156226</v>
      </c>
      <c r="DH36" s="461">
        <v>25.374147501982556</v>
      </c>
      <c r="DI36" s="461">
        <v>25.462252180808886</v>
      </c>
      <c r="DJ36" s="461">
        <v>25.550356859635212</v>
      </c>
      <c r="DK36" s="461">
        <v>25.638461538461542</v>
      </c>
      <c r="DL36" s="461">
        <v>25.726566217287871</v>
      </c>
      <c r="DM36" s="461">
        <v>25.814670896114198</v>
      </c>
      <c r="DN36" s="461">
        <v>25.902775574940524</v>
      </c>
      <c r="DO36" s="461">
        <v>25.990880253766857</v>
      </c>
      <c r="DP36" s="461">
        <v>26.078984932593183</v>
      </c>
      <c r="DQ36" s="461">
        <v>26.16708961141951</v>
      </c>
      <c r="DR36" s="461">
        <v>26.255194290245843</v>
      </c>
      <c r="DS36" s="461">
        <v>26.343298969072166</v>
      </c>
      <c r="DT36" s="461">
        <v>26.431403647898495</v>
      </c>
      <c r="DU36" s="461">
        <v>26.519508326724822</v>
      </c>
      <c r="DV36" s="461">
        <v>26.607613005551151</v>
      </c>
      <c r="DW36" s="461">
        <v>26.695717684377481</v>
      </c>
      <c r="DX36" s="461">
        <v>26.783822363203807</v>
      </c>
      <c r="DY36" s="461">
        <v>26.871927042030137</v>
      </c>
      <c r="DZ36" s="461">
        <v>26.960031720856467</v>
      </c>
      <c r="EA36" s="461">
        <v>27.048136399682793</v>
      </c>
      <c r="EB36" s="461">
        <v>27.136241078509123</v>
      </c>
      <c r="EC36" s="461">
        <v>27.224345757335453</v>
      </c>
      <c r="ED36" s="461">
        <v>27.312450436161779</v>
      </c>
      <c r="EE36" s="461">
        <v>27.400555114988109</v>
      </c>
      <c r="EF36" s="461">
        <v>27.488659793814431</v>
      </c>
      <c r="EG36" s="461">
        <v>27.576764472640768</v>
      </c>
      <c r="EH36" s="461">
        <v>27.664869151467091</v>
      </c>
      <c r="EI36" s="461">
        <v>27.752973830293417</v>
      </c>
      <c r="EJ36" s="461">
        <v>27.841078509119754</v>
      </c>
      <c r="EK36" s="461">
        <v>27.929183187946077</v>
      </c>
      <c r="EL36" s="461">
        <v>28.017287866772403</v>
      </c>
      <c r="EM36" s="461">
        <v>28.105392545598733</v>
      </c>
      <c r="EN36" s="461">
        <v>28.193497224425062</v>
      </c>
      <c r="EO36" s="461">
        <v>28.281601903251389</v>
      </c>
      <c r="EP36" s="461">
        <v>28.369706582077718</v>
      </c>
      <c r="EQ36" s="461">
        <v>28.457811260904048</v>
      </c>
      <c r="ER36" s="461">
        <v>28.545915939730374</v>
      </c>
      <c r="ES36" s="461">
        <v>28.634020618556704</v>
      </c>
      <c r="ET36" s="461">
        <v>28.722125297383034</v>
      </c>
      <c r="EU36" s="461">
        <v>28.810229976209364</v>
      </c>
      <c r="EV36" s="461">
        <v>28.89833465503569</v>
      </c>
      <c r="EW36" s="461">
        <v>28.98643933386202</v>
      </c>
      <c r="EX36" s="461">
        <v>29.074544012688349</v>
      </c>
      <c r="EY36" s="461">
        <v>29.162648691514676</v>
      </c>
      <c r="EZ36" s="461">
        <v>29.250753370341005</v>
      </c>
      <c r="FA36" s="461">
        <v>29.338858049167335</v>
      </c>
      <c r="FB36" s="461">
        <v>29.426962727993658</v>
      </c>
      <c r="FC36" s="461">
        <v>29.515067406819984</v>
      </c>
      <c r="FD36" s="461">
        <v>29.603172085646321</v>
      </c>
      <c r="FE36" s="461">
        <v>29.691276764472644</v>
      </c>
    </row>
    <row r="37" spans="1:161" x14ac:dyDescent="0.25">
      <c r="A37" s="462">
        <v>7088190</v>
      </c>
      <c r="B37" s="505" t="s">
        <v>236</v>
      </c>
      <c r="C37" s="505" t="s">
        <v>124</v>
      </c>
      <c r="D37" s="461">
        <v>20.126883425852498</v>
      </c>
      <c r="E37" s="461">
        <v>20.238699444885011</v>
      </c>
      <c r="F37" s="461">
        <v>20.350515463917528</v>
      </c>
      <c r="G37" s="461">
        <v>20.462331482950042</v>
      </c>
      <c r="H37" s="461">
        <v>20.574147501982555</v>
      </c>
      <c r="I37" s="461">
        <v>20.685963521015069</v>
      </c>
      <c r="J37" s="461">
        <v>20.797779540047582</v>
      </c>
      <c r="K37" s="461">
        <v>20.909595559080095</v>
      </c>
      <c r="L37" s="461">
        <v>21.021411578112609</v>
      </c>
      <c r="M37" s="461">
        <v>21.133227597145126</v>
      </c>
      <c r="N37" s="461">
        <v>21.245043616177639</v>
      </c>
      <c r="O37" s="461">
        <v>21.356859635210149</v>
      </c>
      <c r="P37" s="461">
        <v>21.468675654242666</v>
      </c>
      <c r="Q37" s="461">
        <v>21.58049167327518</v>
      </c>
      <c r="R37" s="461">
        <v>21.692307692307693</v>
      </c>
      <c r="S37" s="461">
        <v>21.80412371134021</v>
      </c>
      <c r="T37" s="461">
        <v>21.91593973037272</v>
      </c>
      <c r="U37" s="461">
        <v>22.027755749405234</v>
      </c>
      <c r="V37" s="461">
        <v>22.139571768437747</v>
      </c>
      <c r="W37" s="461">
        <v>22.251387787470264</v>
      </c>
      <c r="X37" s="461">
        <v>22.363203806502778</v>
      </c>
      <c r="Y37" s="461">
        <v>22.475019825535291</v>
      </c>
      <c r="Z37" s="461">
        <v>22.586835844567805</v>
      </c>
      <c r="AA37" s="461">
        <v>22.698651863600318</v>
      </c>
      <c r="AB37" s="461">
        <v>22.810467882632828</v>
      </c>
      <c r="AC37" s="461">
        <v>22.922283901665345</v>
      </c>
      <c r="AD37" s="461">
        <v>23.034099920697862</v>
      </c>
      <c r="AE37" s="461">
        <v>23.145915939730372</v>
      </c>
      <c r="AF37" s="461">
        <v>23.257731958762889</v>
      </c>
      <c r="AG37" s="461">
        <v>23.369547977795399</v>
      </c>
      <c r="AH37" s="461">
        <v>23.481363996827916</v>
      </c>
      <c r="AI37" s="461">
        <v>23.59318001586043</v>
      </c>
      <c r="AJ37" s="461">
        <v>23.704996034892943</v>
      </c>
      <c r="AK37" s="461">
        <v>23.81681205392546</v>
      </c>
      <c r="AL37" s="461">
        <v>23.92862807295797</v>
      </c>
      <c r="AM37" s="461">
        <v>24.040444091990484</v>
      </c>
      <c r="AN37" s="461">
        <v>24.152260111023001</v>
      </c>
      <c r="AO37" s="461">
        <v>24.264076130055511</v>
      </c>
      <c r="AP37" s="461">
        <v>24.375892149088028</v>
      </c>
      <c r="AQ37" s="461">
        <v>24.487708168120541</v>
      </c>
      <c r="AR37" s="461">
        <v>24.599524187153055</v>
      </c>
      <c r="AS37" s="461">
        <v>24.711340206185572</v>
      </c>
      <c r="AT37" s="461">
        <v>24.823156225218082</v>
      </c>
      <c r="AU37" s="461">
        <v>24.934972244250599</v>
      </c>
      <c r="AV37" s="461">
        <v>25.046788263283108</v>
      </c>
      <c r="AW37" s="461">
        <v>25.158604282315622</v>
      </c>
      <c r="AX37" s="461">
        <v>25.270420301348139</v>
      </c>
      <c r="AY37" s="461">
        <v>25.382236320380649</v>
      </c>
      <c r="AZ37" s="461">
        <v>25.494052339413162</v>
      </c>
      <c r="BA37" s="461">
        <v>25.605868358445676</v>
      </c>
      <c r="BB37" s="461">
        <v>25.717684377478193</v>
      </c>
      <c r="BC37" s="461">
        <v>25.829500396510706</v>
      </c>
      <c r="BD37" s="461">
        <v>25.94131641554322</v>
      </c>
      <c r="BE37" s="461">
        <v>26.053132434575737</v>
      </c>
      <c r="BF37" s="461">
        <v>26.164948453608243</v>
      </c>
      <c r="BG37" s="461">
        <v>26.27676447264076</v>
      </c>
      <c r="BH37" s="461">
        <v>26.388580491673274</v>
      </c>
      <c r="BI37" s="461">
        <v>26.500396510705787</v>
      </c>
      <c r="BJ37" s="461">
        <v>26.612212529738304</v>
      </c>
      <c r="BK37" s="461">
        <v>26.724028548770818</v>
      </c>
      <c r="BL37" s="461">
        <v>26.835844567803331</v>
      </c>
      <c r="BM37" s="461">
        <v>26.947660586835848</v>
      </c>
      <c r="BN37" s="461">
        <v>27.059476605868355</v>
      </c>
      <c r="BO37" s="461">
        <v>27.171292624900872</v>
      </c>
      <c r="BP37" s="461">
        <v>27.283108643933385</v>
      </c>
      <c r="BQ37" s="461">
        <v>27.394924662965899</v>
      </c>
      <c r="BR37" s="461">
        <v>27.506740681998416</v>
      </c>
      <c r="BS37" s="461">
        <v>27.618556701030929</v>
      </c>
      <c r="BT37" s="461">
        <v>27.730372720063443</v>
      </c>
      <c r="BU37" s="507">
        <v>27.842188739095953</v>
      </c>
      <c r="BV37" s="461">
        <v>27.954004758128473</v>
      </c>
      <c r="BW37" s="461">
        <v>28.065820777160983</v>
      </c>
      <c r="BX37" s="461">
        <v>28.177636796193497</v>
      </c>
      <c r="BY37" s="461">
        <v>28.28945281522601</v>
      </c>
      <c r="BZ37" s="461">
        <v>28.40126883425852</v>
      </c>
      <c r="CA37" s="461">
        <v>28.513084853291041</v>
      </c>
      <c r="CB37" s="461">
        <v>28.624900872323551</v>
      </c>
      <c r="CC37" s="461">
        <v>28.736716891356064</v>
      </c>
      <c r="CD37" s="461">
        <v>28.848532910388585</v>
      </c>
      <c r="CE37" s="461">
        <v>28.960348929421095</v>
      </c>
      <c r="CF37" s="461">
        <v>29.072164948453608</v>
      </c>
      <c r="CG37" s="461">
        <v>29.183980967486125</v>
      </c>
      <c r="CH37" s="461">
        <v>29.295796986518631</v>
      </c>
      <c r="CI37" s="461">
        <v>29.407613005551152</v>
      </c>
      <c r="CJ37" s="461">
        <v>29.519429024583662</v>
      </c>
      <c r="CK37" s="461">
        <v>29.631245043616175</v>
      </c>
      <c r="CL37" s="461">
        <v>29.743061062648692</v>
      </c>
      <c r="CM37" s="461">
        <v>29.854877081681206</v>
      </c>
      <c r="CN37" s="461">
        <v>29.966693100713719</v>
      </c>
      <c r="CO37" s="461">
        <v>30.078509119746233</v>
      </c>
      <c r="CP37" s="461">
        <v>30.19032513877875</v>
      </c>
      <c r="CQ37" s="461">
        <v>30.302141157811263</v>
      </c>
      <c r="CR37" s="461">
        <v>30.413957176843773</v>
      </c>
      <c r="CS37" s="461">
        <v>30.525773195876294</v>
      </c>
      <c r="CT37" s="461">
        <v>30.6375892149088</v>
      </c>
      <c r="CU37" s="461">
        <v>30.749405233941317</v>
      </c>
      <c r="CV37" s="461">
        <v>30.861221252973834</v>
      </c>
      <c r="CW37" s="461">
        <v>30.973037272006344</v>
      </c>
      <c r="CX37" s="461">
        <v>31.084853291038861</v>
      </c>
      <c r="CY37" s="461">
        <v>31.196669310071375</v>
      </c>
      <c r="CZ37" s="461">
        <v>31.308485329103885</v>
      </c>
      <c r="DA37" s="461">
        <v>31.420301348136405</v>
      </c>
      <c r="DB37" s="461">
        <v>31.532117367168915</v>
      </c>
      <c r="DC37" s="461">
        <v>31.643933386201429</v>
      </c>
      <c r="DD37" s="461">
        <v>31.755749405233942</v>
      </c>
      <c r="DE37" s="461">
        <v>31.867565424266456</v>
      </c>
      <c r="DF37" s="461">
        <v>31.979381443298973</v>
      </c>
      <c r="DG37" s="461">
        <v>32.091197462331486</v>
      </c>
      <c r="DH37" s="461">
        <v>32.203013481363996</v>
      </c>
      <c r="DI37" s="461">
        <v>32.314829500396506</v>
      </c>
      <c r="DJ37" s="461">
        <v>32.42664551942903</v>
      </c>
      <c r="DK37" s="461">
        <v>32.53846153846154</v>
      </c>
      <c r="DL37" s="461">
        <v>32.65027755749405</v>
      </c>
      <c r="DM37" s="461">
        <v>32.762093576526574</v>
      </c>
      <c r="DN37" s="461">
        <v>32.873909595559077</v>
      </c>
      <c r="DO37" s="461">
        <v>32.985725614591594</v>
      </c>
      <c r="DP37" s="461">
        <v>33.097541633624111</v>
      </c>
      <c r="DQ37" s="461">
        <v>33.209357652656621</v>
      </c>
      <c r="DR37" s="461">
        <v>33.321173671689138</v>
      </c>
      <c r="DS37" s="461">
        <v>33.432989690721648</v>
      </c>
      <c r="DT37" s="461">
        <v>33.544805709754165</v>
      </c>
      <c r="DU37" s="461">
        <v>33.656621728786682</v>
      </c>
      <c r="DV37" s="461">
        <v>33.768437747819192</v>
      </c>
      <c r="DW37" s="461">
        <v>33.880253766851709</v>
      </c>
      <c r="DX37" s="461">
        <v>33.992069785884219</v>
      </c>
      <c r="DY37" s="461">
        <v>34.103885804916729</v>
      </c>
      <c r="DZ37" s="461">
        <v>34.215701823949253</v>
      </c>
      <c r="EA37" s="461">
        <v>34.327517842981763</v>
      </c>
      <c r="EB37" s="461">
        <v>34.439333862014273</v>
      </c>
      <c r="EC37" s="461">
        <v>34.55114988104679</v>
      </c>
      <c r="ED37" s="461">
        <v>34.662965900079307</v>
      </c>
      <c r="EE37" s="461">
        <v>34.774781919111817</v>
      </c>
      <c r="EF37" s="461">
        <v>34.886597938144334</v>
      </c>
      <c r="EG37" s="461">
        <v>34.998413957176851</v>
      </c>
      <c r="EH37" s="461">
        <v>35.110229976209354</v>
      </c>
      <c r="EI37" s="461">
        <v>35.222045995241871</v>
      </c>
      <c r="EJ37" s="461">
        <v>35.333862014274388</v>
      </c>
      <c r="EK37" s="461">
        <v>35.445678033306898</v>
      </c>
      <c r="EL37" s="461">
        <v>35.557494052339415</v>
      </c>
      <c r="EM37" s="461">
        <v>35.669310071371932</v>
      </c>
      <c r="EN37" s="461">
        <v>35.781126090404442</v>
      </c>
      <c r="EO37" s="461">
        <v>35.892942109436959</v>
      </c>
      <c r="EP37" s="461">
        <v>36.004758128469469</v>
      </c>
      <c r="EQ37" s="461">
        <v>36.116574147501986</v>
      </c>
      <c r="ER37" s="461">
        <v>36.228390166534496</v>
      </c>
      <c r="ES37" s="461">
        <v>36.340206185567013</v>
      </c>
      <c r="ET37" s="461">
        <v>36.45202220459953</v>
      </c>
      <c r="EU37" s="461">
        <v>36.56383822363204</v>
      </c>
      <c r="EV37" s="461">
        <v>36.67565424266455</v>
      </c>
      <c r="EW37" s="461">
        <v>36.787470261697067</v>
      </c>
      <c r="EX37" s="461">
        <v>36.899286280729584</v>
      </c>
      <c r="EY37" s="461">
        <v>37.011102299762094</v>
      </c>
      <c r="EZ37" s="461">
        <v>37.122918318794611</v>
      </c>
      <c r="FA37" s="461">
        <v>37.23473433782712</v>
      </c>
      <c r="FB37" s="461">
        <v>37.34655035685963</v>
      </c>
      <c r="FC37" s="461">
        <v>37.458366375892155</v>
      </c>
      <c r="FD37" s="461">
        <v>37.570182394924664</v>
      </c>
      <c r="FE37" s="461">
        <v>37.681998413957174</v>
      </c>
    </row>
    <row r="38" spans="1:161" x14ac:dyDescent="0.25">
      <c r="A38" s="462">
        <v>7146290</v>
      </c>
      <c r="B38" s="505" t="s">
        <v>237</v>
      </c>
      <c r="C38" s="505" t="s">
        <v>124</v>
      </c>
      <c r="D38" s="461">
        <v>13.632038065027755</v>
      </c>
      <c r="E38" s="461">
        <v>13.707771609833467</v>
      </c>
      <c r="F38" s="461">
        <v>13.783505154639174</v>
      </c>
      <c r="G38" s="461">
        <v>13.859238699444884</v>
      </c>
      <c r="H38" s="461">
        <v>13.934972244250595</v>
      </c>
      <c r="I38" s="461">
        <v>14.010705789056306</v>
      </c>
      <c r="J38" s="461">
        <v>14.086439333862014</v>
      </c>
      <c r="K38" s="461">
        <v>14.162172878667725</v>
      </c>
      <c r="L38" s="461">
        <v>14.237906423473435</v>
      </c>
      <c r="M38" s="461">
        <v>14.313639968279144</v>
      </c>
      <c r="N38" s="461">
        <v>14.389373513084854</v>
      </c>
      <c r="O38" s="461">
        <v>14.465107057890561</v>
      </c>
      <c r="P38" s="461">
        <v>14.540840602696273</v>
      </c>
      <c r="Q38" s="461">
        <v>14.616574147501984</v>
      </c>
      <c r="R38" s="461">
        <v>14.692307692307692</v>
      </c>
      <c r="S38" s="461">
        <v>14.768041237113403</v>
      </c>
      <c r="T38" s="461">
        <v>14.843774781919112</v>
      </c>
      <c r="U38" s="461">
        <v>14.91950832672482</v>
      </c>
      <c r="V38" s="461">
        <v>14.995241871530531</v>
      </c>
      <c r="W38" s="461">
        <v>15.070975416336243</v>
      </c>
      <c r="X38" s="461">
        <v>15.14670896114195</v>
      </c>
      <c r="Y38" s="461">
        <v>15.222442505947662</v>
      </c>
      <c r="Z38" s="461">
        <v>15.298176050753369</v>
      </c>
      <c r="AA38" s="461">
        <v>15.373909595559081</v>
      </c>
      <c r="AB38" s="461">
        <v>15.449643140364788</v>
      </c>
      <c r="AC38" s="461">
        <v>15.525376685170498</v>
      </c>
      <c r="AD38" s="461">
        <v>15.601110229976213</v>
      </c>
      <c r="AE38" s="461">
        <v>15.67684377478192</v>
      </c>
      <c r="AF38" s="461">
        <v>15.752577319587632</v>
      </c>
      <c r="AG38" s="461">
        <v>15.828310864393339</v>
      </c>
      <c r="AH38" s="461">
        <v>15.904044409199049</v>
      </c>
      <c r="AI38" s="461">
        <v>15.97977795400476</v>
      </c>
      <c r="AJ38" s="461">
        <v>16.055511498810468</v>
      </c>
      <c r="AK38" s="461">
        <v>16.131245043616179</v>
      </c>
      <c r="AL38" s="461">
        <v>16.206978588421887</v>
      </c>
      <c r="AM38" s="461">
        <v>16.282712133227598</v>
      </c>
      <c r="AN38" s="461">
        <v>16.358445678033309</v>
      </c>
      <c r="AO38" s="461">
        <v>16.434179222839017</v>
      </c>
      <c r="AP38" s="461">
        <v>16.509912767644728</v>
      </c>
      <c r="AQ38" s="461">
        <v>16.585646312450436</v>
      </c>
      <c r="AR38" s="461">
        <v>16.661379857256147</v>
      </c>
      <c r="AS38" s="461">
        <v>16.737113402061855</v>
      </c>
      <c r="AT38" s="461">
        <v>16.812846946867566</v>
      </c>
      <c r="AU38" s="461">
        <v>16.888580491673277</v>
      </c>
      <c r="AV38" s="461">
        <v>16.964314036478985</v>
      </c>
      <c r="AW38" s="461">
        <v>17.040047581284696</v>
      </c>
      <c r="AX38" s="461">
        <v>17.115781126090408</v>
      </c>
      <c r="AY38" s="461">
        <v>17.191514670896115</v>
      </c>
      <c r="AZ38" s="461">
        <v>17.267248215701827</v>
      </c>
      <c r="BA38" s="461">
        <v>17.342981760507534</v>
      </c>
      <c r="BB38" s="461">
        <v>17.418715305313246</v>
      </c>
      <c r="BC38" s="461">
        <v>17.494448850118957</v>
      </c>
      <c r="BD38" s="461">
        <v>17.570182394924664</v>
      </c>
      <c r="BE38" s="461">
        <v>17.645915939730376</v>
      </c>
      <c r="BF38" s="461">
        <v>17.721649484536083</v>
      </c>
      <c r="BG38" s="461">
        <v>17.797383029341791</v>
      </c>
      <c r="BH38" s="461">
        <v>17.873116574147502</v>
      </c>
      <c r="BI38" s="461">
        <v>17.94885011895321</v>
      </c>
      <c r="BJ38" s="461">
        <v>18.024583663758921</v>
      </c>
      <c r="BK38" s="461">
        <v>18.100317208564629</v>
      </c>
      <c r="BL38" s="461">
        <v>18.17605075337034</v>
      </c>
      <c r="BM38" s="461">
        <v>18.251784298176052</v>
      </c>
      <c r="BN38" s="461">
        <v>18.327517842981759</v>
      </c>
      <c r="BO38" s="461">
        <v>18.403251387787474</v>
      </c>
      <c r="BP38" s="461">
        <v>18.478984932593182</v>
      </c>
      <c r="BQ38" s="461">
        <v>18.554718477398893</v>
      </c>
      <c r="BR38" s="461">
        <v>18.630452022204604</v>
      </c>
      <c r="BS38" s="461">
        <v>18.706185567010312</v>
      </c>
      <c r="BT38" s="461">
        <v>18.78191911181602</v>
      </c>
      <c r="BU38" s="507">
        <v>18.857652656621731</v>
      </c>
      <c r="BV38" s="461">
        <v>18.933386201427439</v>
      </c>
      <c r="BW38" s="461">
        <v>19.00911974623315</v>
      </c>
      <c r="BX38" s="461">
        <v>19.084853291038858</v>
      </c>
      <c r="BY38" s="461">
        <v>19.160586835844569</v>
      </c>
      <c r="BZ38" s="461">
        <v>19.236320380650277</v>
      </c>
      <c r="CA38" s="461">
        <v>19.312053925455988</v>
      </c>
      <c r="CB38" s="461">
        <v>19.387787470261699</v>
      </c>
      <c r="CC38" s="461">
        <v>19.463521015067407</v>
      </c>
      <c r="CD38" s="461">
        <v>19.539254559873118</v>
      </c>
      <c r="CE38" s="461">
        <v>19.614988104678826</v>
      </c>
      <c r="CF38" s="461">
        <v>19.690721649484537</v>
      </c>
      <c r="CG38" s="461">
        <v>19.766455194290248</v>
      </c>
      <c r="CH38" s="461">
        <v>19.842188739095956</v>
      </c>
      <c r="CI38" s="461">
        <v>19.917922283901667</v>
      </c>
      <c r="CJ38" s="461">
        <v>19.993655828707375</v>
      </c>
      <c r="CK38" s="461">
        <v>20.069389373513086</v>
      </c>
      <c r="CL38" s="461">
        <v>20.145122918318798</v>
      </c>
      <c r="CM38" s="461">
        <v>20.220856463124505</v>
      </c>
      <c r="CN38" s="461">
        <v>20.296590007930217</v>
      </c>
      <c r="CO38" s="461">
        <v>20.372323552735924</v>
      </c>
      <c r="CP38" s="461">
        <v>20.448057097541636</v>
      </c>
      <c r="CQ38" s="461">
        <v>20.523790642347347</v>
      </c>
      <c r="CR38" s="461">
        <v>20.599524187153055</v>
      </c>
      <c r="CS38" s="461">
        <v>20.675257731958766</v>
      </c>
      <c r="CT38" s="461">
        <v>20.750991276764474</v>
      </c>
      <c r="CU38" s="461">
        <v>20.826724821570185</v>
      </c>
      <c r="CV38" s="461">
        <v>20.902458366375892</v>
      </c>
      <c r="CW38" s="461">
        <v>20.978191911181604</v>
      </c>
      <c r="CX38" s="461">
        <v>21.053925455987311</v>
      </c>
      <c r="CY38" s="461">
        <v>21.129659000793019</v>
      </c>
      <c r="CZ38" s="461">
        <v>21.20539254559873</v>
      </c>
      <c r="DA38" s="461">
        <v>21.281126090404442</v>
      </c>
      <c r="DB38" s="461">
        <v>21.356859635210149</v>
      </c>
      <c r="DC38" s="461">
        <v>21.432593180015861</v>
      </c>
      <c r="DD38" s="461">
        <v>21.508326724821568</v>
      </c>
      <c r="DE38" s="461">
        <v>21.58406026962728</v>
      </c>
      <c r="DF38" s="461">
        <v>21.659793814432994</v>
      </c>
      <c r="DG38" s="461">
        <v>21.735527359238702</v>
      </c>
      <c r="DH38" s="461">
        <v>21.811260904044413</v>
      </c>
      <c r="DI38" s="461">
        <v>21.886994448850121</v>
      </c>
      <c r="DJ38" s="461">
        <v>21.962727993655832</v>
      </c>
      <c r="DK38" s="461">
        <v>22.03846153846154</v>
      </c>
      <c r="DL38" s="461">
        <v>22.114195083267248</v>
      </c>
      <c r="DM38" s="461">
        <v>22.189928628072959</v>
      </c>
      <c r="DN38" s="461">
        <v>22.265662172878667</v>
      </c>
      <c r="DO38" s="461">
        <v>22.341395717684378</v>
      </c>
      <c r="DP38" s="461">
        <v>22.417129262490089</v>
      </c>
      <c r="DQ38" s="461">
        <v>22.492862807295797</v>
      </c>
      <c r="DR38" s="461">
        <v>22.568596352101508</v>
      </c>
      <c r="DS38" s="461">
        <v>22.644329896907216</v>
      </c>
      <c r="DT38" s="461">
        <v>22.720063441712927</v>
      </c>
      <c r="DU38" s="461">
        <v>22.795796986518639</v>
      </c>
      <c r="DV38" s="461">
        <v>22.871530531324346</v>
      </c>
      <c r="DW38" s="461">
        <v>22.947264076130057</v>
      </c>
      <c r="DX38" s="461">
        <v>23.022997620935765</v>
      </c>
      <c r="DY38" s="461">
        <v>23.098731165741476</v>
      </c>
      <c r="DZ38" s="461">
        <v>23.174464710547184</v>
      </c>
      <c r="EA38" s="461">
        <v>23.250198255352895</v>
      </c>
      <c r="EB38" s="461">
        <v>23.325931800158607</v>
      </c>
      <c r="EC38" s="461">
        <v>23.401665344964314</v>
      </c>
      <c r="ED38" s="461">
        <v>23.477398889770026</v>
      </c>
      <c r="EE38" s="461">
        <v>23.553132434575737</v>
      </c>
      <c r="EF38" s="461">
        <v>23.628865979381445</v>
      </c>
      <c r="EG38" s="461">
        <v>23.704599524187156</v>
      </c>
      <c r="EH38" s="461">
        <v>23.780333068992864</v>
      </c>
      <c r="EI38" s="461">
        <v>23.856066613798575</v>
      </c>
      <c r="EJ38" s="461">
        <v>23.931800158604286</v>
      </c>
      <c r="EK38" s="461">
        <v>24.007533703409994</v>
      </c>
      <c r="EL38" s="461">
        <v>24.083267248215705</v>
      </c>
      <c r="EM38" s="461">
        <v>24.159000793021413</v>
      </c>
      <c r="EN38" s="461">
        <v>24.23473433782712</v>
      </c>
      <c r="EO38" s="461">
        <v>24.310467882632832</v>
      </c>
      <c r="EP38" s="461">
        <v>24.386201427438539</v>
      </c>
      <c r="EQ38" s="461">
        <v>24.461934972244251</v>
      </c>
      <c r="ER38" s="461">
        <v>24.537668517049958</v>
      </c>
      <c r="ES38" s="461">
        <v>24.61340206185567</v>
      </c>
      <c r="ET38" s="461">
        <v>24.689135606661381</v>
      </c>
      <c r="EU38" s="461">
        <v>24.764869151467089</v>
      </c>
      <c r="EV38" s="461">
        <v>24.8406026962728</v>
      </c>
      <c r="EW38" s="461">
        <v>24.916336241078511</v>
      </c>
      <c r="EX38" s="461">
        <v>24.992069785884222</v>
      </c>
      <c r="EY38" s="461">
        <v>25.067803330689934</v>
      </c>
      <c r="EZ38" s="461">
        <v>25.143536875495641</v>
      </c>
      <c r="FA38" s="461">
        <v>25.219270420301349</v>
      </c>
      <c r="FB38" s="461">
        <v>25.29500396510706</v>
      </c>
      <c r="FC38" s="461">
        <v>25.370737509912768</v>
      </c>
      <c r="FD38" s="461">
        <v>25.446471054718479</v>
      </c>
      <c r="FE38" s="461">
        <v>25.522204599524187</v>
      </c>
    </row>
    <row r="39" spans="1:161" x14ac:dyDescent="0.25">
      <c r="A39" s="462">
        <v>7088191</v>
      </c>
      <c r="B39" s="505" t="s">
        <v>238</v>
      </c>
      <c r="C39" s="505" t="s">
        <v>124</v>
      </c>
      <c r="D39" s="461">
        <v>24.266455194290248</v>
      </c>
      <c r="E39" s="461">
        <v>24.401268834258527</v>
      </c>
      <c r="F39" s="461">
        <v>24.536082474226806</v>
      </c>
      <c r="G39" s="461">
        <v>24.670896114195088</v>
      </c>
      <c r="H39" s="461">
        <v>24.805709754163367</v>
      </c>
      <c r="I39" s="461">
        <v>24.940523394131642</v>
      </c>
      <c r="J39" s="461">
        <v>25.075337034099924</v>
      </c>
      <c r="K39" s="461">
        <v>25.210150674068203</v>
      </c>
      <c r="L39" s="461">
        <v>25.344964314036481</v>
      </c>
      <c r="M39" s="461">
        <v>25.479777954004756</v>
      </c>
      <c r="N39" s="461">
        <v>25.614591593973039</v>
      </c>
      <c r="O39" s="461">
        <v>25.749405233941317</v>
      </c>
      <c r="P39" s="461">
        <v>25.8842188739096</v>
      </c>
      <c r="Q39" s="461">
        <v>26.019032513877878</v>
      </c>
      <c r="R39" s="461">
        <v>26.153846153846153</v>
      </c>
      <c r="S39" s="461">
        <v>26.288659793814436</v>
      </c>
      <c r="T39" s="461">
        <v>26.423473433782714</v>
      </c>
      <c r="U39" s="461">
        <v>26.558287073750989</v>
      </c>
      <c r="V39" s="461">
        <v>26.693100713719272</v>
      </c>
      <c r="W39" s="461">
        <v>26.82791435368755</v>
      </c>
      <c r="X39" s="461">
        <v>26.962727993655832</v>
      </c>
      <c r="Y39" s="461">
        <v>27.097541633624111</v>
      </c>
      <c r="Z39" s="461">
        <v>27.232355273592386</v>
      </c>
      <c r="AA39" s="461">
        <v>27.367168913560668</v>
      </c>
      <c r="AB39" s="461">
        <v>27.50198255352894</v>
      </c>
      <c r="AC39" s="461">
        <v>27.636796193497229</v>
      </c>
      <c r="AD39" s="461">
        <v>27.771609833465508</v>
      </c>
      <c r="AE39" s="461">
        <v>27.906423473433783</v>
      </c>
      <c r="AF39" s="461">
        <v>28.041237113402065</v>
      </c>
      <c r="AG39" s="461">
        <v>28.176050753370337</v>
      </c>
      <c r="AH39" s="461">
        <v>28.310864393338619</v>
      </c>
      <c r="AI39" s="461">
        <v>28.445678033306901</v>
      </c>
      <c r="AJ39" s="461">
        <v>28.58049167327518</v>
      </c>
      <c r="AK39" s="461">
        <v>28.715305313243462</v>
      </c>
      <c r="AL39" s="461">
        <v>28.850118953211734</v>
      </c>
      <c r="AM39" s="461">
        <v>28.984932593180016</v>
      </c>
      <c r="AN39" s="461">
        <v>29.119746233148298</v>
      </c>
      <c r="AO39" s="461">
        <v>29.25455987311657</v>
      </c>
      <c r="AP39" s="461">
        <v>29.389373513084859</v>
      </c>
      <c r="AQ39" s="461">
        <v>29.524187153053131</v>
      </c>
      <c r="AR39" s="461">
        <v>29.659000793021413</v>
      </c>
      <c r="AS39" s="461">
        <v>29.793814432989695</v>
      </c>
      <c r="AT39" s="461">
        <v>29.928628072957967</v>
      </c>
      <c r="AU39" s="461">
        <v>30.063441712926249</v>
      </c>
      <c r="AV39" s="461">
        <v>30.198255352894527</v>
      </c>
      <c r="AW39" s="461">
        <v>30.33306899286281</v>
      </c>
      <c r="AX39" s="461">
        <v>30.467882632831092</v>
      </c>
      <c r="AY39" s="461">
        <v>30.602696272799363</v>
      </c>
      <c r="AZ39" s="461">
        <v>30.737509912767646</v>
      </c>
      <c r="BA39" s="461">
        <v>30.872323552735921</v>
      </c>
      <c r="BB39" s="461">
        <v>31.007137192704199</v>
      </c>
      <c r="BC39" s="461">
        <v>31.141950832672482</v>
      </c>
      <c r="BD39" s="461">
        <v>31.27676447264076</v>
      </c>
      <c r="BE39" s="461">
        <v>31.411578112609043</v>
      </c>
      <c r="BF39" s="461">
        <v>31.546391752577318</v>
      </c>
      <c r="BG39" s="461">
        <v>31.681205392545596</v>
      </c>
      <c r="BH39" s="461">
        <v>31.816019032513879</v>
      </c>
      <c r="BI39" s="461">
        <v>31.950832672482154</v>
      </c>
      <c r="BJ39" s="461">
        <v>32.085646312450443</v>
      </c>
      <c r="BK39" s="461">
        <v>32.220459952418715</v>
      </c>
      <c r="BL39" s="461">
        <v>32.355273592386993</v>
      </c>
      <c r="BM39" s="461">
        <v>32.490087232355272</v>
      </c>
      <c r="BN39" s="461">
        <v>32.624900872323551</v>
      </c>
      <c r="BO39" s="461">
        <v>32.759714512291829</v>
      </c>
      <c r="BP39" s="461">
        <v>32.894528152260108</v>
      </c>
      <c r="BQ39" s="461">
        <v>33.029341792228394</v>
      </c>
      <c r="BR39" s="461">
        <v>33.164155432196672</v>
      </c>
      <c r="BS39" s="461">
        <v>33.298969072164944</v>
      </c>
      <c r="BT39" s="461">
        <v>33.43378271213323</v>
      </c>
      <c r="BU39" s="507">
        <v>33.568596352101501</v>
      </c>
      <c r="BV39" s="461">
        <v>33.70340999206978</v>
      </c>
      <c r="BW39" s="461">
        <v>33.838223632038066</v>
      </c>
      <c r="BX39" s="461">
        <v>33.973037272006344</v>
      </c>
      <c r="BY39" s="461">
        <v>34.107850911974623</v>
      </c>
      <c r="BZ39" s="461">
        <v>34.242664551942902</v>
      </c>
      <c r="CA39" s="461">
        <v>34.37747819191118</v>
      </c>
      <c r="CB39" s="461">
        <v>34.512291831879459</v>
      </c>
      <c r="CC39" s="461">
        <v>34.647105471847738</v>
      </c>
      <c r="CD39" s="461">
        <v>34.781919111816023</v>
      </c>
      <c r="CE39" s="461">
        <v>34.916732751784295</v>
      </c>
      <c r="CF39" s="461">
        <v>35.051546391752574</v>
      </c>
      <c r="CG39" s="461">
        <v>35.186360031720859</v>
      </c>
      <c r="CH39" s="461">
        <v>35.321173671689131</v>
      </c>
      <c r="CI39" s="461">
        <v>35.455987311657417</v>
      </c>
      <c r="CJ39" s="461">
        <v>35.590800951625695</v>
      </c>
      <c r="CK39" s="461">
        <v>35.725614591593974</v>
      </c>
      <c r="CL39" s="461">
        <v>35.860428231562253</v>
      </c>
      <c r="CM39" s="461">
        <v>35.995241871530531</v>
      </c>
      <c r="CN39" s="461">
        <v>36.13005551149881</v>
      </c>
      <c r="CO39" s="461">
        <v>36.264869151467089</v>
      </c>
      <c r="CP39" s="461">
        <v>36.399682791435367</v>
      </c>
      <c r="CQ39" s="461">
        <v>36.534496431403653</v>
      </c>
      <c r="CR39" s="461">
        <v>36.669310071371925</v>
      </c>
      <c r="CS39" s="461">
        <v>36.804123711340203</v>
      </c>
      <c r="CT39" s="461">
        <v>36.938937351308482</v>
      </c>
      <c r="CU39" s="461">
        <v>37.073750991276761</v>
      </c>
      <c r="CV39" s="461">
        <v>37.208564631245046</v>
      </c>
      <c r="CW39" s="461">
        <v>37.343378271213325</v>
      </c>
      <c r="CX39" s="461">
        <v>37.478191911181604</v>
      </c>
      <c r="CY39" s="461">
        <v>37.613005551149875</v>
      </c>
      <c r="CZ39" s="461">
        <v>37.747819191118161</v>
      </c>
      <c r="DA39" s="461">
        <v>37.88263283108644</v>
      </c>
      <c r="DB39" s="461">
        <v>38.017446471054718</v>
      </c>
      <c r="DC39" s="461">
        <v>38.152260111022997</v>
      </c>
      <c r="DD39" s="461">
        <v>38.287073750991276</v>
      </c>
      <c r="DE39" s="461">
        <v>38.421887390959554</v>
      </c>
      <c r="DF39" s="461">
        <v>38.556701030927833</v>
      </c>
      <c r="DG39" s="461">
        <v>38.691514670896112</v>
      </c>
      <c r="DH39" s="461">
        <v>38.82632831086439</v>
      </c>
      <c r="DI39" s="461">
        <v>38.961141950832669</v>
      </c>
      <c r="DJ39" s="461">
        <v>39.095955590800955</v>
      </c>
      <c r="DK39" s="461">
        <v>39.230769230769234</v>
      </c>
      <c r="DL39" s="461">
        <v>39.365582870737505</v>
      </c>
      <c r="DM39" s="461">
        <v>39.500396510705791</v>
      </c>
      <c r="DN39" s="461">
        <v>39.635210150674069</v>
      </c>
      <c r="DO39" s="461">
        <v>39.770023790642348</v>
      </c>
      <c r="DP39" s="461">
        <v>39.904837430610627</v>
      </c>
      <c r="DQ39" s="461">
        <v>40.039651070578905</v>
      </c>
      <c r="DR39" s="461">
        <v>40.174464710547184</v>
      </c>
      <c r="DS39" s="461">
        <v>40.309278350515463</v>
      </c>
      <c r="DT39" s="461">
        <v>40.444091990483741</v>
      </c>
      <c r="DU39" s="461">
        <v>40.578905630452027</v>
      </c>
      <c r="DV39" s="461">
        <v>40.713719270420299</v>
      </c>
      <c r="DW39" s="461">
        <v>40.848532910388585</v>
      </c>
      <c r="DX39" s="461">
        <v>40.983346550356856</v>
      </c>
      <c r="DY39" s="461">
        <v>41.118160190325135</v>
      </c>
      <c r="DZ39" s="461">
        <v>41.252973830293421</v>
      </c>
      <c r="EA39" s="461">
        <v>41.387787470261699</v>
      </c>
      <c r="EB39" s="461">
        <v>41.522601110229978</v>
      </c>
      <c r="EC39" s="461">
        <v>41.657414750198257</v>
      </c>
      <c r="ED39" s="461">
        <v>41.792228390166535</v>
      </c>
      <c r="EE39" s="461">
        <v>41.927042030134814</v>
      </c>
      <c r="EF39" s="461">
        <v>42.061855670103093</v>
      </c>
      <c r="EG39" s="461">
        <v>42.196669310071371</v>
      </c>
      <c r="EH39" s="461">
        <v>42.33148295003965</v>
      </c>
      <c r="EI39" s="461">
        <v>42.466296590007929</v>
      </c>
      <c r="EJ39" s="461">
        <v>42.601110229976214</v>
      </c>
      <c r="EK39" s="461">
        <v>42.735923869944486</v>
      </c>
      <c r="EL39" s="461">
        <v>42.870737509912765</v>
      </c>
      <c r="EM39" s="461">
        <v>43.00555114988105</v>
      </c>
      <c r="EN39" s="461">
        <v>43.140364789849329</v>
      </c>
      <c r="EO39" s="461">
        <v>43.275178429817608</v>
      </c>
      <c r="EP39" s="461">
        <v>43.409992069785886</v>
      </c>
      <c r="EQ39" s="461">
        <v>43.544805709754165</v>
      </c>
      <c r="ER39" s="461">
        <v>43.679619349722437</v>
      </c>
      <c r="ES39" s="461">
        <v>43.814432989690722</v>
      </c>
      <c r="ET39" s="461">
        <v>43.949246629659008</v>
      </c>
      <c r="EU39" s="461">
        <v>44.08406026962728</v>
      </c>
      <c r="EV39" s="461">
        <v>44.218873909595558</v>
      </c>
      <c r="EW39" s="461">
        <v>44.353687549563837</v>
      </c>
      <c r="EX39" s="461">
        <v>44.488501189532116</v>
      </c>
      <c r="EY39" s="461">
        <v>44.623314829500394</v>
      </c>
      <c r="EZ39" s="461">
        <v>44.75812846946868</v>
      </c>
      <c r="FA39" s="461">
        <v>44.892942109436959</v>
      </c>
      <c r="FB39" s="461">
        <v>45.02775574940523</v>
      </c>
      <c r="FC39" s="461">
        <v>45.162569389373516</v>
      </c>
      <c r="FD39" s="461">
        <v>45.297383029341795</v>
      </c>
      <c r="FE39" s="461">
        <v>45.432196669310066</v>
      </c>
    </row>
    <row r="40" spans="1:161" x14ac:dyDescent="0.25">
      <c r="A40" s="462">
        <v>7146291</v>
      </c>
      <c r="B40" s="505" t="s">
        <v>239</v>
      </c>
      <c r="C40" s="505" t="s">
        <v>124</v>
      </c>
      <c r="D40" s="461">
        <v>16.444091990483745</v>
      </c>
      <c r="E40" s="461">
        <v>16.535448057097543</v>
      </c>
      <c r="F40" s="461">
        <v>16.626804123711342</v>
      </c>
      <c r="G40" s="461">
        <v>16.71816019032514</v>
      </c>
      <c r="H40" s="461">
        <v>16.809516256938938</v>
      </c>
      <c r="I40" s="461">
        <v>16.900872323552736</v>
      </c>
      <c r="J40" s="461">
        <v>16.992228390166535</v>
      </c>
      <c r="K40" s="461">
        <v>17.083584456780333</v>
      </c>
      <c r="L40" s="461">
        <v>17.174940523394131</v>
      </c>
      <c r="M40" s="461">
        <v>17.266296590007933</v>
      </c>
      <c r="N40" s="461">
        <v>17.357652656621728</v>
      </c>
      <c r="O40" s="461">
        <v>17.449008723235529</v>
      </c>
      <c r="P40" s="461">
        <v>17.540364789849324</v>
      </c>
      <c r="Q40" s="461">
        <v>17.631720856463126</v>
      </c>
      <c r="R40" s="461">
        <v>17.723076923076924</v>
      </c>
      <c r="S40" s="461">
        <v>17.814432989690722</v>
      </c>
      <c r="T40" s="461">
        <v>17.905789056304521</v>
      </c>
      <c r="U40" s="461">
        <v>17.997145122918319</v>
      </c>
      <c r="V40" s="461">
        <v>18.088501189532117</v>
      </c>
      <c r="W40" s="461">
        <v>18.179857256145919</v>
      </c>
      <c r="X40" s="461">
        <v>18.271213322759714</v>
      </c>
      <c r="Y40" s="461">
        <v>18.362569389373515</v>
      </c>
      <c r="Z40" s="461">
        <v>18.453925455987314</v>
      </c>
      <c r="AA40" s="461">
        <v>18.545281522601112</v>
      </c>
      <c r="AB40" s="461">
        <v>18.63663758921491</v>
      </c>
      <c r="AC40" s="461">
        <v>18.727993655828708</v>
      </c>
      <c r="AD40" s="461">
        <v>18.81934972244251</v>
      </c>
      <c r="AE40" s="461">
        <v>18.910705789056305</v>
      </c>
      <c r="AF40" s="461">
        <v>19.002061855670107</v>
      </c>
      <c r="AG40" s="461">
        <v>19.093417922283901</v>
      </c>
      <c r="AH40" s="461">
        <v>19.184773988897703</v>
      </c>
      <c r="AI40" s="461">
        <v>19.276130055511501</v>
      </c>
      <c r="AJ40" s="461">
        <v>19.3674861221253</v>
      </c>
      <c r="AK40" s="461">
        <v>19.458842188739098</v>
      </c>
      <c r="AL40" s="461">
        <v>19.550198255352896</v>
      </c>
      <c r="AM40" s="461">
        <v>19.641554321966694</v>
      </c>
      <c r="AN40" s="461">
        <v>19.732910388580496</v>
      </c>
      <c r="AO40" s="461">
        <v>19.824266455194291</v>
      </c>
      <c r="AP40" s="461">
        <v>19.915622521808089</v>
      </c>
      <c r="AQ40" s="461">
        <v>20.006978588421887</v>
      </c>
      <c r="AR40" s="461">
        <v>20.098334655035686</v>
      </c>
      <c r="AS40" s="461">
        <v>20.189690721649484</v>
      </c>
      <c r="AT40" s="461">
        <v>20.281046788263282</v>
      </c>
      <c r="AU40" s="461">
        <v>20.372402854877084</v>
      </c>
      <c r="AV40" s="461">
        <v>20.463758921490879</v>
      </c>
      <c r="AW40" s="461">
        <v>20.55511498810468</v>
      </c>
      <c r="AX40" s="461">
        <v>20.646471054718479</v>
      </c>
      <c r="AY40" s="461">
        <v>20.737827121332277</v>
      </c>
      <c r="AZ40" s="461">
        <v>20.829183187946075</v>
      </c>
      <c r="BA40" s="461">
        <v>20.920539254559873</v>
      </c>
      <c r="BB40" s="461">
        <v>21.011895321173672</v>
      </c>
      <c r="BC40" s="461">
        <v>21.103251387787473</v>
      </c>
      <c r="BD40" s="461">
        <v>21.194607454401268</v>
      </c>
      <c r="BE40" s="461">
        <v>21.28596352101507</v>
      </c>
      <c r="BF40" s="461">
        <v>21.377319587628865</v>
      </c>
      <c r="BG40" s="461">
        <v>21.468675654242666</v>
      </c>
      <c r="BH40" s="461">
        <v>21.560031720856465</v>
      </c>
      <c r="BI40" s="461">
        <v>21.651387787470263</v>
      </c>
      <c r="BJ40" s="461">
        <v>21.742743854084061</v>
      </c>
      <c r="BK40" s="461">
        <v>21.834099920697859</v>
      </c>
      <c r="BL40" s="461">
        <v>21.925455987311658</v>
      </c>
      <c r="BM40" s="461">
        <v>22.016812053925459</v>
      </c>
      <c r="BN40" s="461">
        <v>22.108168120539254</v>
      </c>
      <c r="BO40" s="461">
        <v>22.199524187153056</v>
      </c>
      <c r="BP40" s="461">
        <v>22.290880253766851</v>
      </c>
      <c r="BQ40" s="461">
        <v>22.382236320380652</v>
      </c>
      <c r="BR40" s="461">
        <v>22.473592386994451</v>
      </c>
      <c r="BS40" s="461">
        <v>22.564948453608249</v>
      </c>
      <c r="BT40" s="461">
        <v>22.656304520222047</v>
      </c>
      <c r="BU40" s="507">
        <v>22.747660586835842</v>
      </c>
      <c r="BV40" s="461">
        <v>22.839016653449644</v>
      </c>
      <c r="BW40" s="461">
        <v>22.930372720063442</v>
      </c>
      <c r="BX40" s="461">
        <v>23.02172878667724</v>
      </c>
      <c r="BY40" s="461">
        <v>23.113084853291038</v>
      </c>
      <c r="BZ40" s="461">
        <v>23.204440919904837</v>
      </c>
      <c r="CA40" s="461">
        <v>23.295796986518635</v>
      </c>
      <c r="CB40" s="461">
        <v>23.387153053132437</v>
      </c>
      <c r="CC40" s="461">
        <v>23.478509119746231</v>
      </c>
      <c r="CD40" s="461">
        <v>23.569865186360033</v>
      </c>
      <c r="CE40" s="461">
        <v>23.661221252973828</v>
      </c>
      <c r="CF40" s="461">
        <v>23.75257731958763</v>
      </c>
      <c r="CG40" s="461">
        <v>23.843933386201428</v>
      </c>
      <c r="CH40" s="461">
        <v>23.935289452815226</v>
      </c>
      <c r="CI40" s="461">
        <v>24.026645519429024</v>
      </c>
      <c r="CJ40" s="461">
        <v>24.118001586042823</v>
      </c>
      <c r="CK40" s="461">
        <v>24.209357652656621</v>
      </c>
      <c r="CL40" s="461">
        <v>24.300713719270423</v>
      </c>
      <c r="CM40" s="461">
        <v>24.392069785884221</v>
      </c>
      <c r="CN40" s="461">
        <v>24.483425852498019</v>
      </c>
      <c r="CO40" s="461">
        <v>24.574781919111818</v>
      </c>
      <c r="CP40" s="461">
        <v>24.666137985725616</v>
      </c>
      <c r="CQ40" s="461">
        <v>24.757494052339414</v>
      </c>
      <c r="CR40" s="461">
        <v>24.848850118953212</v>
      </c>
      <c r="CS40" s="461">
        <v>24.940206185567014</v>
      </c>
      <c r="CT40" s="461">
        <v>25.031562252180809</v>
      </c>
      <c r="CU40" s="461">
        <v>25.122918318794611</v>
      </c>
      <c r="CV40" s="461">
        <v>25.214274385408409</v>
      </c>
      <c r="CW40" s="461">
        <v>25.305630452022207</v>
      </c>
      <c r="CX40" s="461">
        <v>25.396986518636002</v>
      </c>
      <c r="CY40" s="461">
        <v>25.488342585249796</v>
      </c>
      <c r="CZ40" s="461">
        <v>25.579698651863598</v>
      </c>
      <c r="DA40" s="461">
        <v>25.671054718477404</v>
      </c>
      <c r="DB40" s="461">
        <v>25.762410785091195</v>
      </c>
      <c r="DC40" s="461">
        <v>25.853766851704997</v>
      </c>
      <c r="DD40" s="461">
        <v>25.945122918318791</v>
      </c>
      <c r="DE40" s="461">
        <v>26.036478984932589</v>
      </c>
      <c r="DF40" s="461">
        <v>26.127835051546391</v>
      </c>
      <c r="DG40" s="461">
        <v>26.21919111816019</v>
      </c>
      <c r="DH40" s="461">
        <v>26.310547184773991</v>
      </c>
      <c r="DI40" s="461">
        <v>26.401903251387782</v>
      </c>
      <c r="DJ40" s="461">
        <v>26.493259318001584</v>
      </c>
      <c r="DK40" s="461">
        <v>26.584615384615383</v>
      </c>
      <c r="DL40" s="461">
        <v>26.675971451229184</v>
      </c>
      <c r="DM40" s="461">
        <v>26.767327517842983</v>
      </c>
      <c r="DN40" s="461">
        <v>26.858683584456777</v>
      </c>
      <c r="DO40" s="461">
        <v>26.950039651070576</v>
      </c>
      <c r="DP40" s="461">
        <v>27.041395717684377</v>
      </c>
      <c r="DQ40" s="461">
        <v>27.132751784298176</v>
      </c>
      <c r="DR40" s="461">
        <v>27.224107850911977</v>
      </c>
      <c r="DS40" s="461">
        <v>27.315463917525772</v>
      </c>
      <c r="DT40" s="461">
        <v>27.40681998413957</v>
      </c>
      <c r="DU40" s="461">
        <v>27.498176050753369</v>
      </c>
      <c r="DV40" s="461">
        <v>27.58953211736717</v>
      </c>
      <c r="DW40" s="461">
        <v>27.680888183980969</v>
      </c>
      <c r="DX40" s="461">
        <v>27.772244250594763</v>
      </c>
      <c r="DY40" s="461">
        <v>27.863600317208565</v>
      </c>
      <c r="DZ40" s="461">
        <v>27.954956383822363</v>
      </c>
      <c r="EA40" s="461">
        <v>28.046312450436162</v>
      </c>
      <c r="EB40" s="461">
        <v>28.137668517049963</v>
      </c>
      <c r="EC40" s="461">
        <v>28.229024583663758</v>
      </c>
      <c r="ED40" s="461">
        <v>28.320380650277556</v>
      </c>
      <c r="EE40" s="461">
        <v>28.411736716891358</v>
      </c>
      <c r="EF40" s="461">
        <v>28.503092783505149</v>
      </c>
      <c r="EG40" s="461">
        <v>28.594448850118951</v>
      </c>
      <c r="EH40" s="461">
        <v>28.685804916732749</v>
      </c>
      <c r="EI40" s="461">
        <v>28.777160983346551</v>
      </c>
      <c r="EJ40" s="461">
        <v>28.868517049960349</v>
      </c>
      <c r="EK40" s="461">
        <v>28.959873116574144</v>
      </c>
      <c r="EL40" s="461">
        <v>29.051229183187942</v>
      </c>
      <c r="EM40" s="461">
        <v>29.142585249801744</v>
      </c>
      <c r="EN40" s="461">
        <v>29.233941316415542</v>
      </c>
      <c r="EO40" s="461">
        <v>29.325297383029344</v>
      </c>
      <c r="EP40" s="461">
        <v>29.416653449643139</v>
      </c>
      <c r="EQ40" s="461">
        <v>29.508009516256937</v>
      </c>
      <c r="ER40" s="461">
        <v>29.599365582870735</v>
      </c>
      <c r="ES40" s="461">
        <v>29.690721649484537</v>
      </c>
      <c r="ET40" s="461">
        <v>29.782077716098335</v>
      </c>
      <c r="EU40" s="461">
        <v>29.87343378271213</v>
      </c>
      <c r="EV40" s="461">
        <v>29.964789849325932</v>
      </c>
      <c r="EW40" s="461">
        <v>30.056145915939723</v>
      </c>
      <c r="EX40" s="461">
        <v>30.147501982553525</v>
      </c>
      <c r="EY40" s="461">
        <v>30.238858049167323</v>
      </c>
      <c r="EZ40" s="461">
        <v>30.330214115781125</v>
      </c>
      <c r="FA40" s="461">
        <v>30.421570182394923</v>
      </c>
      <c r="FB40" s="461">
        <v>30.512926249008718</v>
      </c>
      <c r="FC40" s="461">
        <v>30.604282315622516</v>
      </c>
      <c r="FD40" s="461">
        <v>30.695638382236318</v>
      </c>
      <c r="FE40" s="461">
        <v>30.786994448850116</v>
      </c>
    </row>
    <row r="41" spans="1:161" ht="13" x14ac:dyDescent="0.3">
      <c r="B41" s="504" t="s">
        <v>240</v>
      </c>
      <c r="C41" s="505"/>
      <c r="D41" s="461"/>
      <c r="E41" s="461"/>
      <c r="F41" s="461"/>
      <c r="G41" s="461"/>
      <c r="H41" s="461"/>
      <c r="I41" s="461"/>
      <c r="J41" s="461"/>
      <c r="K41" s="461"/>
      <c r="L41" s="461"/>
      <c r="M41" s="461"/>
      <c r="N41" s="461"/>
      <c r="O41" s="461"/>
      <c r="P41" s="461"/>
      <c r="Q41" s="461"/>
      <c r="R41" s="461"/>
      <c r="S41" s="461"/>
      <c r="T41" s="461"/>
      <c r="U41" s="461"/>
      <c r="V41" s="461"/>
      <c r="W41" s="461"/>
      <c r="X41" s="461"/>
      <c r="Y41" s="461"/>
      <c r="Z41" s="461"/>
      <c r="AA41" s="461"/>
      <c r="AB41" s="461"/>
      <c r="AC41" s="461"/>
      <c r="AD41" s="461"/>
      <c r="AE41" s="461"/>
      <c r="AF41" s="461"/>
      <c r="AG41" s="461"/>
      <c r="AH41" s="461"/>
      <c r="AI41" s="461"/>
      <c r="AJ41" s="461"/>
      <c r="AK41" s="461"/>
      <c r="AL41" s="461"/>
      <c r="AM41" s="461"/>
      <c r="AN41" s="461"/>
      <c r="AO41" s="461"/>
      <c r="AP41" s="461"/>
      <c r="AQ41" s="461"/>
      <c r="AR41" s="461"/>
      <c r="AS41" s="461"/>
      <c r="AT41" s="461"/>
      <c r="AU41" s="461"/>
      <c r="AV41" s="461"/>
      <c r="AW41" s="461"/>
      <c r="AX41" s="461"/>
      <c r="AY41" s="461"/>
      <c r="AZ41" s="461"/>
      <c r="BA41" s="461"/>
      <c r="BB41" s="461"/>
      <c r="BC41" s="461"/>
      <c r="BD41" s="461"/>
      <c r="BE41" s="461"/>
      <c r="BF41" s="461"/>
      <c r="BG41" s="461"/>
      <c r="BH41" s="461"/>
      <c r="BI41" s="461"/>
      <c r="BJ41" s="461"/>
      <c r="BK41" s="461"/>
      <c r="BL41" s="461"/>
      <c r="BM41" s="461"/>
      <c r="BN41" s="461"/>
      <c r="BO41" s="461"/>
      <c r="BP41" s="461"/>
      <c r="BQ41" s="461"/>
      <c r="BR41" s="461"/>
      <c r="BS41" s="461"/>
      <c r="BT41" s="461"/>
      <c r="BU41" s="507"/>
      <c r="BV41" s="461"/>
      <c r="BW41" s="461"/>
      <c r="BX41" s="461"/>
      <c r="BY41" s="461"/>
      <c r="BZ41" s="461"/>
      <c r="CA41" s="461"/>
      <c r="CB41" s="461"/>
      <c r="CC41" s="461"/>
      <c r="CD41" s="461"/>
      <c r="CE41" s="461"/>
      <c r="CF41" s="461"/>
      <c r="CG41" s="461"/>
      <c r="CH41" s="461"/>
      <c r="CI41" s="461"/>
      <c r="CJ41" s="461"/>
      <c r="CK41" s="461"/>
      <c r="CL41" s="461"/>
      <c r="CM41" s="461"/>
      <c r="CN41" s="461"/>
      <c r="CO41" s="461"/>
      <c r="CP41" s="461"/>
      <c r="CQ41" s="461"/>
      <c r="CR41" s="461"/>
      <c r="CS41" s="461"/>
      <c r="CT41" s="461"/>
      <c r="CU41" s="461"/>
      <c r="CV41" s="461"/>
      <c r="CW41" s="461"/>
      <c r="CX41" s="461"/>
      <c r="CY41" s="461"/>
      <c r="CZ41" s="461"/>
      <c r="DA41" s="461"/>
      <c r="DB41" s="461"/>
      <c r="DC41" s="461"/>
      <c r="DD41" s="461"/>
      <c r="DE41" s="461"/>
      <c r="DF41" s="461"/>
      <c r="DG41" s="461"/>
      <c r="DH41" s="461"/>
      <c r="DI41" s="461"/>
      <c r="DJ41" s="461"/>
      <c r="DK41" s="461"/>
      <c r="DL41" s="461"/>
      <c r="DM41" s="461"/>
      <c r="DN41" s="461"/>
      <c r="DO41" s="461"/>
      <c r="DP41" s="461"/>
      <c r="DQ41" s="461"/>
      <c r="DR41" s="461"/>
      <c r="DS41" s="461"/>
      <c r="DT41" s="461"/>
      <c r="DU41" s="461"/>
      <c r="DV41" s="461"/>
      <c r="DW41" s="461"/>
      <c r="DX41" s="461"/>
      <c r="DY41" s="461"/>
      <c r="DZ41" s="461"/>
      <c r="EA41" s="461"/>
      <c r="EB41" s="461"/>
      <c r="EC41" s="461"/>
      <c r="ED41" s="461"/>
      <c r="EE41" s="461"/>
      <c r="EF41" s="461"/>
      <c r="EG41" s="461"/>
      <c r="EH41" s="461"/>
      <c r="EI41" s="461"/>
      <c r="EJ41" s="461"/>
      <c r="EK41" s="461"/>
      <c r="EL41" s="461"/>
      <c r="EM41" s="461"/>
      <c r="EN41" s="461"/>
      <c r="EO41" s="461"/>
      <c r="EP41" s="461"/>
      <c r="EQ41" s="461"/>
      <c r="ER41" s="461"/>
      <c r="ES41" s="461"/>
      <c r="ET41" s="461"/>
      <c r="EU41" s="461"/>
      <c r="EV41" s="461"/>
      <c r="EW41" s="461"/>
      <c r="EX41" s="461"/>
      <c r="EY41" s="461"/>
      <c r="EZ41" s="461"/>
      <c r="FA41" s="461"/>
      <c r="FB41" s="461"/>
      <c r="FC41" s="461"/>
      <c r="FD41" s="461"/>
      <c r="FE41" s="461"/>
    </row>
    <row r="42" spans="1:161" x14ac:dyDescent="0.25">
      <c r="A42" s="462">
        <v>7139297</v>
      </c>
      <c r="B42" s="505" t="s">
        <v>232</v>
      </c>
      <c r="C42" s="505" t="s">
        <v>124</v>
      </c>
      <c r="D42" s="461">
        <v>9.7755749405233949</v>
      </c>
      <c r="E42" s="461">
        <v>9.82212529738303</v>
      </c>
      <c r="F42" s="461">
        <v>9.868675654242665</v>
      </c>
      <c r="G42" s="461">
        <v>9.9152260111023001</v>
      </c>
      <c r="H42" s="461">
        <v>9.9617763679619351</v>
      </c>
      <c r="I42" s="461">
        <v>10.00832672482157</v>
      </c>
      <c r="J42" s="461">
        <v>10.054877081681205</v>
      </c>
      <c r="K42" s="461">
        <v>10.101427438540842</v>
      </c>
      <c r="L42" s="461">
        <v>10.147977795400477</v>
      </c>
      <c r="M42" s="461">
        <v>10.194528152260112</v>
      </c>
      <c r="N42" s="461">
        <v>10.241078509119747</v>
      </c>
      <c r="O42" s="461">
        <v>10.287628865979382</v>
      </c>
      <c r="P42" s="461">
        <v>10.334179222839017</v>
      </c>
      <c r="Q42" s="461">
        <v>10.380729579698652</v>
      </c>
      <c r="R42" s="461">
        <v>10.427279936558287</v>
      </c>
      <c r="S42" s="461">
        <v>10.473830293417922</v>
      </c>
      <c r="T42" s="461">
        <v>10.520380650277557</v>
      </c>
      <c r="U42" s="461">
        <v>10.566931007137192</v>
      </c>
      <c r="V42" s="461">
        <v>10.613481363996828</v>
      </c>
      <c r="W42" s="461">
        <v>10.660031720856464</v>
      </c>
      <c r="X42" s="461">
        <v>10.706582077716099</v>
      </c>
      <c r="Y42" s="461">
        <v>10.753132434575734</v>
      </c>
      <c r="Z42" s="461">
        <v>10.799682791435369</v>
      </c>
      <c r="AA42" s="461">
        <v>10.846233148295005</v>
      </c>
      <c r="AB42" s="461">
        <v>10.89278350515464</v>
      </c>
      <c r="AC42" s="461">
        <v>10.939333862014275</v>
      </c>
      <c r="AD42" s="461">
        <v>10.985884218873911</v>
      </c>
      <c r="AE42" s="461">
        <v>11.032434575733545</v>
      </c>
      <c r="AF42" s="461">
        <v>11.07898493259318</v>
      </c>
      <c r="AG42" s="461">
        <v>11.125535289452815</v>
      </c>
      <c r="AH42" s="461">
        <v>11.17208564631245</v>
      </c>
      <c r="AI42" s="461">
        <v>11.218636003172087</v>
      </c>
      <c r="AJ42" s="461">
        <v>11.265186360031722</v>
      </c>
      <c r="AK42" s="461">
        <v>11.311736716891357</v>
      </c>
      <c r="AL42" s="461">
        <v>11.358287073750992</v>
      </c>
      <c r="AM42" s="461">
        <v>11.404837430610627</v>
      </c>
      <c r="AN42" s="461">
        <v>11.451387787470264</v>
      </c>
      <c r="AO42" s="461">
        <v>11.497938144329897</v>
      </c>
      <c r="AP42" s="461">
        <v>11.544488501189532</v>
      </c>
      <c r="AQ42" s="461">
        <v>11.591038858049167</v>
      </c>
      <c r="AR42" s="461">
        <v>11.637589214908802</v>
      </c>
      <c r="AS42" s="461">
        <v>11.684139571768439</v>
      </c>
      <c r="AT42" s="461">
        <v>11.730689928628072</v>
      </c>
      <c r="AU42" s="461">
        <v>11.777240285487709</v>
      </c>
      <c r="AV42" s="461">
        <v>11.823790642347344</v>
      </c>
      <c r="AW42" s="461">
        <v>11.870340999206979</v>
      </c>
      <c r="AX42" s="461">
        <v>11.916891356066616</v>
      </c>
      <c r="AY42" s="461">
        <v>11.963441712926249</v>
      </c>
      <c r="AZ42" s="461">
        <v>12.009992069785886</v>
      </c>
      <c r="BA42" s="461">
        <v>12.056542426645519</v>
      </c>
      <c r="BB42" s="461">
        <v>12.103092783505154</v>
      </c>
      <c r="BC42" s="461">
        <v>12.149643140364791</v>
      </c>
      <c r="BD42" s="461">
        <v>12.196193497224424</v>
      </c>
      <c r="BE42" s="461">
        <v>12.242743854084061</v>
      </c>
      <c r="BF42" s="461">
        <v>12.289294210943694</v>
      </c>
      <c r="BG42" s="461">
        <v>12.335844567803331</v>
      </c>
      <c r="BH42" s="461">
        <v>12.382394924662966</v>
      </c>
      <c r="BI42" s="461">
        <v>12.428945281522601</v>
      </c>
      <c r="BJ42" s="461">
        <v>12.475495638382238</v>
      </c>
      <c r="BK42" s="461">
        <v>12.522045995241871</v>
      </c>
      <c r="BL42" s="461">
        <v>12.568596352101506</v>
      </c>
      <c r="BM42" s="461">
        <v>12.615146708961143</v>
      </c>
      <c r="BN42" s="461">
        <v>12.661697065820777</v>
      </c>
      <c r="BO42" s="461">
        <v>12.708247422680415</v>
      </c>
      <c r="BP42" s="461">
        <v>12.754797779540047</v>
      </c>
      <c r="BQ42" s="461">
        <v>12.801348136399682</v>
      </c>
      <c r="BR42" s="461">
        <v>12.847898493259319</v>
      </c>
      <c r="BS42" s="461">
        <v>12.894448850118954</v>
      </c>
      <c r="BT42" s="461">
        <v>12.940999206978589</v>
      </c>
      <c r="BU42" s="507">
        <v>12.987549563838224</v>
      </c>
      <c r="BV42" s="461">
        <v>13.03409992069786</v>
      </c>
      <c r="BW42" s="461">
        <v>13.080650277557497</v>
      </c>
      <c r="BX42" s="461">
        <v>13.127200634417127</v>
      </c>
      <c r="BY42" s="461">
        <v>13.173750991276764</v>
      </c>
      <c r="BZ42" s="461">
        <v>13.220301348136401</v>
      </c>
      <c r="CA42" s="461">
        <v>13.266851704996037</v>
      </c>
      <c r="CB42" s="461">
        <v>13.313402061855671</v>
      </c>
      <c r="CC42" s="461">
        <v>13.359952418715304</v>
      </c>
      <c r="CD42" s="461">
        <v>13.406502775574941</v>
      </c>
      <c r="CE42" s="461">
        <v>13.453053132434576</v>
      </c>
      <c r="CF42" s="461">
        <v>13.499603489294211</v>
      </c>
      <c r="CG42" s="461">
        <v>13.546153846153846</v>
      </c>
      <c r="CH42" s="461">
        <v>13.592704203013483</v>
      </c>
      <c r="CI42" s="461">
        <v>13.63925455987312</v>
      </c>
      <c r="CJ42" s="461">
        <v>13.685804916732749</v>
      </c>
      <c r="CK42" s="461">
        <v>13.732355273592386</v>
      </c>
      <c r="CL42" s="461">
        <v>13.778905630452023</v>
      </c>
      <c r="CM42" s="461">
        <v>13.82545598731166</v>
      </c>
      <c r="CN42" s="461">
        <v>13.872006344171293</v>
      </c>
      <c r="CO42" s="461">
        <v>13.918556701030926</v>
      </c>
      <c r="CP42" s="461">
        <v>13.965107057890563</v>
      </c>
      <c r="CQ42" s="461">
        <v>14.0116574147502</v>
      </c>
      <c r="CR42" s="461">
        <v>14.058207771609833</v>
      </c>
      <c r="CS42" s="461">
        <v>14.104758128469468</v>
      </c>
      <c r="CT42" s="461">
        <v>14.151308485329105</v>
      </c>
      <c r="CU42" s="461">
        <v>14.197858842188742</v>
      </c>
      <c r="CV42" s="461">
        <v>14.244409199048375</v>
      </c>
      <c r="CW42" s="461">
        <v>14.290959555908008</v>
      </c>
      <c r="CX42" s="461">
        <v>14.337509912767645</v>
      </c>
      <c r="CY42" s="461">
        <v>14.384060269627282</v>
      </c>
      <c r="CZ42" s="461">
        <v>14.430610626486915</v>
      </c>
      <c r="DA42" s="461">
        <v>14.477160983346549</v>
      </c>
      <c r="DB42" s="461">
        <v>14.523711340206185</v>
      </c>
      <c r="DC42" s="461">
        <v>14.570261697065822</v>
      </c>
      <c r="DD42" s="461">
        <v>14.616812053925456</v>
      </c>
      <c r="DE42" s="461">
        <v>14.663362410785091</v>
      </c>
      <c r="DF42" s="461">
        <v>14.709912767644727</v>
      </c>
      <c r="DG42" s="461">
        <v>14.756463124504364</v>
      </c>
      <c r="DH42" s="461">
        <v>14.803013481363998</v>
      </c>
      <c r="DI42" s="461">
        <v>14.849563838223631</v>
      </c>
      <c r="DJ42" s="461">
        <v>14.896114195083268</v>
      </c>
      <c r="DK42" s="461">
        <v>14.942664551942904</v>
      </c>
      <c r="DL42" s="461">
        <v>14.989214908802538</v>
      </c>
      <c r="DM42" s="461">
        <v>15.035765265662171</v>
      </c>
      <c r="DN42" s="461">
        <v>15.082315622521808</v>
      </c>
      <c r="DO42" s="461">
        <v>15.128865979381445</v>
      </c>
      <c r="DP42" s="461">
        <v>15.175416336241081</v>
      </c>
      <c r="DQ42" s="461">
        <v>15.221966693100713</v>
      </c>
      <c r="DR42" s="461">
        <v>15.26851704996035</v>
      </c>
      <c r="DS42" s="461">
        <v>15.315067406819987</v>
      </c>
      <c r="DT42" s="461">
        <v>15.36161776367962</v>
      </c>
      <c r="DU42" s="461">
        <v>15.408168120539257</v>
      </c>
      <c r="DV42" s="461">
        <v>15.45471847739889</v>
      </c>
      <c r="DW42" s="461">
        <v>15.501268834258527</v>
      </c>
      <c r="DX42" s="461">
        <v>15.54781919111816</v>
      </c>
      <c r="DY42" s="461">
        <v>15.594369547977793</v>
      </c>
      <c r="DZ42" s="461">
        <v>15.64091990483743</v>
      </c>
      <c r="EA42" s="461">
        <v>15.687470261697067</v>
      </c>
      <c r="EB42" s="461">
        <v>15.734020618556704</v>
      </c>
      <c r="EC42" s="461">
        <v>15.780570975416335</v>
      </c>
      <c r="ED42" s="461">
        <v>15.827121332275972</v>
      </c>
      <c r="EE42" s="461">
        <v>15.873671689135609</v>
      </c>
      <c r="EF42" s="461">
        <v>15.920222045995242</v>
      </c>
      <c r="EG42" s="461">
        <v>15.966772402854875</v>
      </c>
      <c r="EH42" s="461">
        <v>16.013322759714512</v>
      </c>
      <c r="EI42" s="461">
        <v>16.059873116574149</v>
      </c>
      <c r="EJ42" s="461">
        <v>16.106423473433786</v>
      </c>
      <c r="EK42" s="461">
        <v>16.152973830293416</v>
      </c>
      <c r="EL42" s="461">
        <v>16.199524187153052</v>
      </c>
      <c r="EM42" s="461">
        <v>16.246074544012689</v>
      </c>
      <c r="EN42" s="461">
        <v>16.292624900872326</v>
      </c>
      <c r="EO42" s="461">
        <v>16.339175257731956</v>
      </c>
      <c r="EP42" s="461">
        <v>16.385725614591593</v>
      </c>
      <c r="EQ42" s="461">
        <v>16.432275971451229</v>
      </c>
      <c r="ER42" s="461">
        <v>16.478826328310866</v>
      </c>
      <c r="ES42" s="461">
        <v>16.5253766851705</v>
      </c>
      <c r="ET42" s="461">
        <v>16.571927042030133</v>
      </c>
      <c r="EU42" s="461">
        <v>16.61847739888977</v>
      </c>
      <c r="EV42" s="461">
        <v>16.665027755749406</v>
      </c>
      <c r="EW42" s="461">
        <v>16.71157811260904</v>
      </c>
      <c r="EX42" s="461">
        <v>16.758128469468677</v>
      </c>
      <c r="EY42" s="461">
        <v>16.804678826328313</v>
      </c>
      <c r="EZ42" s="461">
        <v>16.85122918318795</v>
      </c>
      <c r="FA42" s="461">
        <v>16.89777954004758</v>
      </c>
      <c r="FB42" s="461">
        <v>16.944329896907217</v>
      </c>
      <c r="FC42" s="461">
        <v>16.990880253766854</v>
      </c>
      <c r="FD42" s="461">
        <v>17.03743061062649</v>
      </c>
      <c r="FE42" s="461">
        <v>17.08398096748612</v>
      </c>
    </row>
    <row r="43" spans="1:161" x14ac:dyDescent="0.25">
      <c r="A43" s="462">
        <v>7139296</v>
      </c>
      <c r="B43" s="505" t="s">
        <v>235</v>
      </c>
      <c r="C43" s="505" t="s">
        <v>124</v>
      </c>
      <c r="D43" s="461">
        <v>18.837430610626491</v>
      </c>
      <c r="E43" s="461">
        <v>18.925455987311661</v>
      </c>
      <c r="F43" s="461">
        <v>19.013481363996828</v>
      </c>
      <c r="G43" s="461">
        <v>19.101506740682002</v>
      </c>
      <c r="H43" s="461">
        <v>19.189532117367172</v>
      </c>
      <c r="I43" s="461">
        <v>19.277557494052346</v>
      </c>
      <c r="J43" s="461">
        <v>19.365582870737512</v>
      </c>
      <c r="K43" s="461">
        <v>19.453608247422682</v>
      </c>
      <c r="L43" s="461">
        <v>19.541633624107856</v>
      </c>
      <c r="M43" s="461">
        <v>19.629659000793023</v>
      </c>
      <c r="N43" s="461">
        <v>19.717684377478196</v>
      </c>
      <c r="O43" s="461">
        <v>19.805709754163367</v>
      </c>
      <c r="P43" s="461">
        <v>19.893735130848533</v>
      </c>
      <c r="Q43" s="461">
        <v>19.981760507533707</v>
      </c>
      <c r="R43" s="461">
        <v>20.069785884218874</v>
      </c>
      <c r="S43" s="461">
        <v>20.157811260904051</v>
      </c>
      <c r="T43" s="461">
        <v>20.245836637589218</v>
      </c>
      <c r="U43" s="461">
        <v>20.333862014274384</v>
      </c>
      <c r="V43" s="461">
        <v>20.421887390959558</v>
      </c>
      <c r="W43" s="461">
        <v>20.509912767644728</v>
      </c>
      <c r="X43" s="461">
        <v>20.597938144329902</v>
      </c>
      <c r="Y43" s="461">
        <v>20.685963521015069</v>
      </c>
      <c r="Z43" s="461">
        <v>20.773988897700239</v>
      </c>
      <c r="AA43" s="461">
        <v>20.862014274385412</v>
      </c>
      <c r="AB43" s="461">
        <v>20.950039651070579</v>
      </c>
      <c r="AC43" s="461">
        <v>21.038065027755753</v>
      </c>
      <c r="AD43" s="461">
        <v>21.126090404440923</v>
      </c>
      <c r="AE43" s="461">
        <v>21.214115781126097</v>
      </c>
      <c r="AF43" s="461">
        <v>21.302141157811263</v>
      </c>
      <c r="AG43" s="461">
        <v>21.390166534496434</v>
      </c>
      <c r="AH43" s="461">
        <v>21.478191911181607</v>
      </c>
      <c r="AI43" s="461">
        <v>21.566217287866774</v>
      </c>
      <c r="AJ43" s="461">
        <v>21.654242664551948</v>
      </c>
      <c r="AK43" s="461">
        <v>21.742268041237118</v>
      </c>
      <c r="AL43" s="461">
        <v>21.830293417922285</v>
      </c>
      <c r="AM43" s="461">
        <v>21.918318794607458</v>
      </c>
      <c r="AN43" s="461">
        <v>22.006344171292632</v>
      </c>
      <c r="AO43" s="461">
        <v>22.094369547977802</v>
      </c>
      <c r="AP43" s="461">
        <v>22.182394924662969</v>
      </c>
      <c r="AQ43" s="461">
        <v>22.270420301348135</v>
      </c>
      <c r="AR43" s="461">
        <v>22.358445678033309</v>
      </c>
      <c r="AS43" s="461">
        <v>22.446471054718483</v>
      </c>
      <c r="AT43" s="461">
        <v>22.534496431403653</v>
      </c>
      <c r="AU43" s="461">
        <v>22.62252180808882</v>
      </c>
      <c r="AV43" s="461">
        <v>22.71054718477399</v>
      </c>
      <c r="AW43" s="461">
        <v>22.798572561459164</v>
      </c>
      <c r="AX43" s="461">
        <v>22.886597938144337</v>
      </c>
      <c r="AY43" s="461">
        <v>22.974623314829504</v>
      </c>
      <c r="AZ43" s="461">
        <v>23.062648691514674</v>
      </c>
      <c r="BA43" s="461">
        <v>23.150674068199841</v>
      </c>
      <c r="BB43" s="461">
        <v>23.238699444885015</v>
      </c>
      <c r="BC43" s="461">
        <v>23.326724821570188</v>
      </c>
      <c r="BD43" s="461">
        <v>23.414750198255359</v>
      </c>
      <c r="BE43" s="461">
        <v>23.502775574940525</v>
      </c>
      <c r="BF43" s="461">
        <v>23.590800951625695</v>
      </c>
      <c r="BG43" s="461">
        <v>23.678826328310869</v>
      </c>
      <c r="BH43" s="461">
        <v>23.766851704996043</v>
      </c>
      <c r="BI43" s="461">
        <v>23.854877081681209</v>
      </c>
      <c r="BJ43" s="461">
        <v>23.94290245836638</v>
      </c>
      <c r="BK43" s="461">
        <v>24.030927835051546</v>
      </c>
      <c r="BL43" s="461">
        <v>24.11895321173672</v>
      </c>
      <c r="BM43" s="461">
        <v>24.206978588421894</v>
      </c>
      <c r="BN43" s="461">
        <v>24.29500396510706</v>
      </c>
      <c r="BO43" s="461">
        <v>24.383029341792231</v>
      </c>
      <c r="BP43" s="461">
        <v>24.471054718477404</v>
      </c>
      <c r="BQ43" s="461">
        <v>24.559080095162571</v>
      </c>
      <c r="BR43" s="461">
        <v>24.647105471847745</v>
      </c>
      <c r="BS43" s="461">
        <v>24.735130848532915</v>
      </c>
      <c r="BT43" s="461">
        <v>24.823156225218089</v>
      </c>
      <c r="BU43" s="507">
        <v>24.911181601903255</v>
      </c>
      <c r="BV43" s="461">
        <v>24.999206978588425</v>
      </c>
      <c r="BW43" s="461">
        <v>25.087232355273599</v>
      </c>
      <c r="BX43" s="461">
        <v>25.175257731958766</v>
      </c>
      <c r="BY43" s="461">
        <v>25.26328310864394</v>
      </c>
      <c r="BZ43" s="461">
        <v>25.35130848532911</v>
      </c>
      <c r="CA43" s="461">
        <v>25.439333862014276</v>
      </c>
      <c r="CB43" s="461">
        <v>25.52735923869945</v>
      </c>
      <c r="CC43" s="461">
        <v>25.61538461538462</v>
      </c>
      <c r="CD43" s="461">
        <v>25.703409992069794</v>
      </c>
      <c r="CE43" s="461">
        <v>25.791435368754961</v>
      </c>
      <c r="CF43" s="461">
        <v>25.879460745440131</v>
      </c>
      <c r="CG43" s="461">
        <v>25.967486122125305</v>
      </c>
      <c r="CH43" s="461">
        <v>26.055511498810471</v>
      </c>
      <c r="CI43" s="461">
        <v>26.143536875495645</v>
      </c>
      <c r="CJ43" s="461">
        <v>26.231562252180812</v>
      </c>
      <c r="CK43" s="461">
        <v>26.319587628865982</v>
      </c>
      <c r="CL43" s="461">
        <v>26.407613005551156</v>
      </c>
      <c r="CM43" s="461">
        <v>26.495638382236322</v>
      </c>
      <c r="CN43" s="461">
        <v>26.583663758921496</v>
      </c>
      <c r="CO43" s="461">
        <v>26.671689135606666</v>
      </c>
      <c r="CP43" s="461">
        <v>26.759714512291833</v>
      </c>
      <c r="CQ43" s="461">
        <v>26.847739888977006</v>
      </c>
      <c r="CR43" s="461">
        <v>26.935765265662177</v>
      </c>
      <c r="CS43" s="461">
        <v>27.02379064234735</v>
      </c>
      <c r="CT43" s="461">
        <v>27.111816019032517</v>
      </c>
      <c r="CU43" s="461">
        <v>27.199841395717687</v>
      </c>
      <c r="CV43" s="461">
        <v>27.287866772402861</v>
      </c>
      <c r="CW43" s="461">
        <v>27.375892149088028</v>
      </c>
      <c r="CX43" s="461">
        <v>27.463917525773201</v>
      </c>
      <c r="CY43" s="461">
        <v>27.551942902458372</v>
      </c>
      <c r="CZ43" s="461">
        <v>27.639968279143538</v>
      </c>
      <c r="DA43" s="461">
        <v>27.727993655828712</v>
      </c>
      <c r="DB43" s="461">
        <v>27.816019032513882</v>
      </c>
      <c r="DC43" s="461">
        <v>27.904044409199056</v>
      </c>
      <c r="DD43" s="461">
        <v>27.992069785884222</v>
      </c>
      <c r="DE43" s="461">
        <v>28.080095162569396</v>
      </c>
      <c r="DF43" s="461">
        <v>28.168120539254566</v>
      </c>
      <c r="DG43" s="461">
        <v>28.256145915939733</v>
      </c>
      <c r="DH43" s="461">
        <v>28.344171292624907</v>
      </c>
      <c r="DI43" s="461">
        <v>28.432196669310073</v>
      </c>
      <c r="DJ43" s="461">
        <v>28.520222045995247</v>
      </c>
      <c r="DK43" s="461">
        <v>28.608247422680417</v>
      </c>
      <c r="DL43" s="461">
        <v>28.696272799365584</v>
      </c>
      <c r="DM43" s="461">
        <v>28.784298176050758</v>
      </c>
      <c r="DN43" s="461">
        <v>28.872323552735928</v>
      </c>
      <c r="DO43" s="461">
        <v>28.960348929421102</v>
      </c>
      <c r="DP43" s="461">
        <v>29.048374306106268</v>
      </c>
      <c r="DQ43" s="461">
        <v>29.136399682791438</v>
      </c>
      <c r="DR43" s="461">
        <v>29.224425059476612</v>
      </c>
      <c r="DS43" s="461">
        <v>29.312450436161779</v>
      </c>
      <c r="DT43" s="461">
        <v>29.400475812846953</v>
      </c>
      <c r="DU43" s="461">
        <v>29.488501189532123</v>
      </c>
      <c r="DV43" s="461">
        <v>29.576526566217289</v>
      </c>
      <c r="DW43" s="461">
        <v>29.664551942902463</v>
      </c>
      <c r="DX43" s="461">
        <v>29.752577319587633</v>
      </c>
      <c r="DY43" s="461">
        <v>29.840602696272807</v>
      </c>
      <c r="DZ43" s="461">
        <v>29.928628072957974</v>
      </c>
      <c r="EA43" s="461">
        <v>30.01665344964314</v>
      </c>
      <c r="EB43" s="461">
        <v>30.104678826328318</v>
      </c>
      <c r="EC43" s="461">
        <v>30.192704203013484</v>
      </c>
      <c r="ED43" s="461">
        <v>30.280729579698658</v>
      </c>
      <c r="EE43" s="461">
        <v>30.368754956383825</v>
      </c>
      <c r="EF43" s="461">
        <v>30.456780333068995</v>
      </c>
      <c r="EG43" s="461">
        <v>30.544805709754169</v>
      </c>
      <c r="EH43" s="461">
        <v>30.632831086439335</v>
      </c>
      <c r="EI43" s="461">
        <v>30.720856463124509</v>
      </c>
      <c r="EJ43" s="461">
        <v>30.808881839809679</v>
      </c>
      <c r="EK43" s="461">
        <v>30.896907216494853</v>
      </c>
      <c r="EL43" s="461">
        <v>30.984932593180019</v>
      </c>
      <c r="EM43" s="461">
        <v>31.07295796986519</v>
      </c>
      <c r="EN43" s="461">
        <v>31.160983346550363</v>
      </c>
      <c r="EO43" s="461">
        <v>31.249008723235537</v>
      </c>
      <c r="EP43" s="461">
        <v>31.337034099920704</v>
      </c>
      <c r="EQ43" s="461">
        <v>31.425059476605874</v>
      </c>
      <c r="ER43" s="461">
        <v>31.513084853291041</v>
      </c>
      <c r="ES43" s="461">
        <v>31.601110229976214</v>
      </c>
      <c r="ET43" s="461">
        <v>31.689135606661388</v>
      </c>
      <c r="EU43" s="461">
        <v>31.777160983346558</v>
      </c>
      <c r="EV43" s="461">
        <v>31.865186360031725</v>
      </c>
      <c r="EW43" s="461">
        <v>31.953211736716895</v>
      </c>
      <c r="EX43" s="461">
        <v>32.041237113402069</v>
      </c>
      <c r="EY43" s="461">
        <v>32.129262490087235</v>
      </c>
      <c r="EZ43" s="461">
        <v>32.217287866772402</v>
      </c>
      <c r="FA43" s="461">
        <v>32.305313243457576</v>
      </c>
      <c r="FB43" s="461">
        <v>32.393338620142742</v>
      </c>
      <c r="FC43" s="461">
        <v>32.481363996827916</v>
      </c>
      <c r="FD43" s="461">
        <v>32.56938937351309</v>
      </c>
      <c r="FE43" s="461">
        <v>32.657414750198257</v>
      </c>
    </row>
    <row r="44" spans="1:161" x14ac:dyDescent="0.25">
      <c r="A44" s="462">
        <v>7139298</v>
      </c>
      <c r="B44" s="505" t="s">
        <v>236</v>
      </c>
      <c r="C44" s="505" t="s">
        <v>124</v>
      </c>
      <c r="D44" s="461">
        <v>23.481363996827916</v>
      </c>
      <c r="E44" s="461">
        <v>23.59318001586043</v>
      </c>
      <c r="F44" s="461">
        <v>23.70499603489294</v>
      </c>
      <c r="G44" s="461">
        <v>23.81681205392546</v>
      </c>
      <c r="H44" s="461">
        <v>23.92862807295797</v>
      </c>
      <c r="I44" s="461">
        <v>24.040444091990484</v>
      </c>
      <c r="J44" s="461">
        <v>24.152260111022997</v>
      </c>
      <c r="K44" s="461">
        <v>24.264076130055511</v>
      </c>
      <c r="L44" s="461">
        <v>24.375892149088028</v>
      </c>
      <c r="M44" s="461">
        <v>24.487708168120541</v>
      </c>
      <c r="N44" s="461">
        <v>24.599524187153051</v>
      </c>
      <c r="O44" s="461">
        <v>24.711340206185564</v>
      </c>
      <c r="P44" s="461">
        <v>24.823156225218082</v>
      </c>
      <c r="Q44" s="461">
        <v>24.934972244250595</v>
      </c>
      <c r="R44" s="461">
        <v>25.046788263283108</v>
      </c>
      <c r="S44" s="461">
        <v>25.158604282315626</v>
      </c>
      <c r="T44" s="461">
        <v>25.270420301348139</v>
      </c>
      <c r="U44" s="461">
        <v>25.382236320380649</v>
      </c>
      <c r="V44" s="461">
        <v>25.494052339413162</v>
      </c>
      <c r="W44" s="461">
        <v>25.605868358445683</v>
      </c>
      <c r="X44" s="461">
        <v>25.717684377478193</v>
      </c>
      <c r="Y44" s="461">
        <v>25.829500396510706</v>
      </c>
      <c r="Z44" s="461">
        <v>25.94131641554322</v>
      </c>
      <c r="AA44" s="461">
        <v>26.053132434575737</v>
      </c>
      <c r="AB44" s="461">
        <v>26.164948453608243</v>
      </c>
      <c r="AC44" s="461">
        <v>26.27676447264076</v>
      </c>
      <c r="AD44" s="461">
        <v>26.388580491673281</v>
      </c>
      <c r="AE44" s="461">
        <v>26.500396510705787</v>
      </c>
      <c r="AF44" s="461">
        <v>26.612212529738304</v>
      </c>
      <c r="AG44" s="461">
        <v>26.724028548770818</v>
      </c>
      <c r="AH44" s="461">
        <v>26.835844567803331</v>
      </c>
      <c r="AI44" s="461">
        <v>26.947660586835848</v>
      </c>
      <c r="AJ44" s="461">
        <v>27.059476605868362</v>
      </c>
      <c r="AK44" s="461">
        <v>27.171292624900872</v>
      </c>
      <c r="AL44" s="461">
        <v>27.283108643933385</v>
      </c>
      <c r="AM44" s="461">
        <v>27.394924662965899</v>
      </c>
      <c r="AN44" s="461">
        <v>27.506740681998416</v>
      </c>
      <c r="AO44" s="461">
        <v>27.618556701030929</v>
      </c>
      <c r="AP44" s="461">
        <v>27.730372720063443</v>
      </c>
      <c r="AQ44" s="461">
        <v>27.842188739095953</v>
      </c>
      <c r="AR44" s="461">
        <v>27.954004758128473</v>
      </c>
      <c r="AS44" s="461">
        <v>28.065820777160983</v>
      </c>
      <c r="AT44" s="461">
        <v>28.177636796193497</v>
      </c>
      <c r="AU44" s="461">
        <v>28.289452815226014</v>
      </c>
      <c r="AV44" s="461">
        <v>28.40126883425852</v>
      </c>
      <c r="AW44" s="461">
        <v>28.513084853291041</v>
      </c>
      <c r="AX44" s="461">
        <v>28.624900872323551</v>
      </c>
      <c r="AY44" s="461">
        <v>28.736716891356064</v>
      </c>
      <c r="AZ44" s="461">
        <v>28.848532910388585</v>
      </c>
      <c r="BA44" s="461">
        <v>28.960348929421095</v>
      </c>
      <c r="BB44" s="461">
        <v>29.072164948453608</v>
      </c>
      <c r="BC44" s="461">
        <v>29.183980967486125</v>
      </c>
      <c r="BD44" s="461">
        <v>29.295796986518639</v>
      </c>
      <c r="BE44" s="461">
        <v>29.407613005551152</v>
      </c>
      <c r="BF44" s="461">
        <v>29.519429024583662</v>
      </c>
      <c r="BG44" s="461">
        <v>29.631245043616175</v>
      </c>
      <c r="BH44" s="461">
        <v>29.743061062648692</v>
      </c>
      <c r="BI44" s="461">
        <v>29.854877081681206</v>
      </c>
      <c r="BJ44" s="461">
        <v>29.966693100713719</v>
      </c>
      <c r="BK44" s="461">
        <v>30.078509119746233</v>
      </c>
      <c r="BL44" s="461">
        <v>30.19032513877875</v>
      </c>
      <c r="BM44" s="461">
        <v>30.302141157811263</v>
      </c>
      <c r="BN44" s="461">
        <v>30.413957176843773</v>
      </c>
      <c r="BO44" s="461">
        <v>30.525773195876294</v>
      </c>
      <c r="BP44" s="461">
        <v>30.6375892149088</v>
      </c>
      <c r="BQ44" s="461">
        <v>30.749405233941317</v>
      </c>
      <c r="BR44" s="461">
        <v>30.861221252973831</v>
      </c>
      <c r="BS44" s="461">
        <v>30.973037272006344</v>
      </c>
      <c r="BT44" s="461">
        <v>31.084853291038861</v>
      </c>
      <c r="BU44" s="507">
        <v>31.196669310071375</v>
      </c>
      <c r="BV44" s="461">
        <v>31.308485329103885</v>
      </c>
      <c r="BW44" s="461">
        <v>31.420301348136405</v>
      </c>
      <c r="BX44" s="461">
        <v>31.532117367168912</v>
      </c>
      <c r="BY44" s="461">
        <v>31.643933386201429</v>
      </c>
      <c r="BZ44" s="461">
        <v>31.755749405233942</v>
      </c>
      <c r="CA44" s="461">
        <v>31.867565424266456</v>
      </c>
      <c r="CB44" s="461">
        <v>31.979381443298973</v>
      </c>
      <c r="CC44" s="461">
        <v>32.091197462331486</v>
      </c>
      <c r="CD44" s="461">
        <v>32.203013481363996</v>
      </c>
      <c r="CE44" s="461">
        <v>32.314829500396506</v>
      </c>
      <c r="CF44" s="461">
        <v>32.42664551942903</v>
      </c>
      <c r="CG44" s="461">
        <v>32.53846153846154</v>
      </c>
      <c r="CH44" s="461">
        <v>32.65027755749405</v>
      </c>
      <c r="CI44" s="461">
        <v>32.762093576526567</v>
      </c>
      <c r="CJ44" s="461">
        <v>32.873909595559077</v>
      </c>
      <c r="CK44" s="461">
        <v>32.985725614591594</v>
      </c>
      <c r="CL44" s="461">
        <v>33.097541633624111</v>
      </c>
      <c r="CM44" s="461">
        <v>33.209357652656621</v>
      </c>
      <c r="CN44" s="461">
        <v>33.321173671689131</v>
      </c>
      <c r="CO44" s="461">
        <v>33.432989690721648</v>
      </c>
      <c r="CP44" s="461">
        <v>33.544805709754165</v>
      </c>
      <c r="CQ44" s="461">
        <v>33.656621728786675</v>
      </c>
      <c r="CR44" s="461">
        <v>33.768437747819192</v>
      </c>
      <c r="CS44" s="461">
        <v>33.880253766851709</v>
      </c>
      <c r="CT44" s="461">
        <v>33.992069785884212</v>
      </c>
      <c r="CU44" s="461">
        <v>34.103885804916729</v>
      </c>
      <c r="CV44" s="461">
        <v>34.215701823949253</v>
      </c>
      <c r="CW44" s="461">
        <v>34.327517842981756</v>
      </c>
      <c r="CX44" s="461">
        <v>34.439333862014273</v>
      </c>
      <c r="CY44" s="461">
        <v>34.55114988104679</v>
      </c>
      <c r="CZ44" s="461">
        <v>34.6629659000793</v>
      </c>
      <c r="DA44" s="461">
        <v>34.774781919111817</v>
      </c>
      <c r="DB44" s="461">
        <v>34.886597938144334</v>
      </c>
      <c r="DC44" s="461">
        <v>34.998413957176844</v>
      </c>
      <c r="DD44" s="461">
        <v>35.110229976209354</v>
      </c>
      <c r="DE44" s="461">
        <v>35.222045995241871</v>
      </c>
      <c r="DF44" s="461">
        <v>35.333862014274388</v>
      </c>
      <c r="DG44" s="461">
        <v>35.445678033306898</v>
      </c>
      <c r="DH44" s="461">
        <v>35.557494052339408</v>
      </c>
      <c r="DI44" s="461">
        <v>35.669310071371925</v>
      </c>
      <c r="DJ44" s="461">
        <v>35.781126090404442</v>
      </c>
      <c r="DK44" s="461">
        <v>35.892942109436952</v>
      </c>
      <c r="DL44" s="461">
        <v>36.004758128469469</v>
      </c>
      <c r="DM44" s="461">
        <v>36.116574147501986</v>
      </c>
      <c r="DN44" s="461">
        <v>36.228390166534489</v>
      </c>
      <c r="DO44" s="461">
        <v>36.340206185567013</v>
      </c>
      <c r="DP44" s="461">
        <v>36.452022204599523</v>
      </c>
      <c r="DQ44" s="461">
        <v>36.563838223632033</v>
      </c>
      <c r="DR44" s="461">
        <v>36.67565424266455</v>
      </c>
      <c r="DS44" s="461">
        <v>36.787470261697067</v>
      </c>
      <c r="DT44" s="461">
        <v>36.899286280729577</v>
      </c>
      <c r="DU44" s="461">
        <v>37.011102299762094</v>
      </c>
      <c r="DV44" s="461">
        <v>37.122918318794611</v>
      </c>
      <c r="DW44" s="461">
        <v>37.23473433782712</v>
      </c>
      <c r="DX44" s="461">
        <v>37.34655035685963</v>
      </c>
      <c r="DY44" s="461">
        <v>37.458366375892147</v>
      </c>
      <c r="DZ44" s="461">
        <v>37.570182394924664</v>
      </c>
      <c r="EA44" s="461">
        <v>37.681998413957174</v>
      </c>
      <c r="EB44" s="461">
        <v>37.793814432989691</v>
      </c>
      <c r="EC44" s="461">
        <v>37.905630452022201</v>
      </c>
      <c r="ED44" s="461">
        <v>38.017446471054718</v>
      </c>
      <c r="EE44" s="461">
        <v>38.129262490087235</v>
      </c>
      <c r="EF44" s="461">
        <v>38.241078509119745</v>
      </c>
      <c r="EG44" s="461">
        <v>38.352894528152262</v>
      </c>
      <c r="EH44" s="461">
        <v>38.464710547184772</v>
      </c>
      <c r="EI44" s="461">
        <v>38.576526566217289</v>
      </c>
      <c r="EJ44" s="461">
        <v>38.688342585249799</v>
      </c>
      <c r="EK44" s="461">
        <v>38.800158604282316</v>
      </c>
      <c r="EL44" s="461">
        <v>38.911974623314833</v>
      </c>
      <c r="EM44" s="461">
        <v>39.023790642347343</v>
      </c>
      <c r="EN44" s="461">
        <v>39.135606661379853</v>
      </c>
      <c r="EO44" s="461">
        <v>39.247422680412377</v>
      </c>
      <c r="EP44" s="461">
        <v>39.35923869944488</v>
      </c>
      <c r="EQ44" s="461">
        <v>39.471054718477397</v>
      </c>
      <c r="ER44" s="461">
        <v>39.582870737509914</v>
      </c>
      <c r="ES44" s="461">
        <v>39.694686756542424</v>
      </c>
      <c r="ET44" s="461">
        <v>39.806502775574941</v>
      </c>
      <c r="EU44" s="461">
        <v>39.918318794607451</v>
      </c>
      <c r="EV44" s="461">
        <v>40.030134813639968</v>
      </c>
      <c r="EW44" s="461">
        <v>40.141950832672478</v>
      </c>
      <c r="EX44" s="461">
        <v>40.253766851704995</v>
      </c>
      <c r="EY44" s="461">
        <v>40.365582870737512</v>
      </c>
      <c r="EZ44" s="461">
        <v>40.477398889770022</v>
      </c>
      <c r="FA44" s="461">
        <v>40.589214908802532</v>
      </c>
      <c r="FB44" s="461">
        <v>40.701030927835049</v>
      </c>
      <c r="FC44" s="461">
        <v>40.812846946867566</v>
      </c>
      <c r="FD44" s="461">
        <v>40.924662965900076</v>
      </c>
      <c r="FE44" s="461">
        <v>41.036478984932593</v>
      </c>
    </row>
    <row r="45" spans="1:161" x14ac:dyDescent="0.25">
      <c r="A45" s="462">
        <v>7139299</v>
      </c>
      <c r="B45" s="505" t="s">
        <v>238</v>
      </c>
      <c r="C45" s="505" t="s">
        <v>124</v>
      </c>
      <c r="D45" s="461">
        <v>27.501982553528947</v>
      </c>
      <c r="E45" s="461">
        <v>27.636796193497229</v>
      </c>
      <c r="F45" s="461">
        <v>27.771609833465504</v>
      </c>
      <c r="G45" s="461">
        <v>27.90642347343379</v>
      </c>
      <c r="H45" s="461">
        <v>28.041237113402065</v>
      </c>
      <c r="I45" s="461">
        <v>28.176050753370344</v>
      </c>
      <c r="J45" s="461">
        <v>28.310864393338626</v>
      </c>
      <c r="K45" s="461">
        <v>28.445678033306901</v>
      </c>
      <c r="L45" s="461">
        <v>28.58049167327518</v>
      </c>
      <c r="M45" s="461">
        <v>28.715305313243462</v>
      </c>
      <c r="N45" s="461">
        <v>28.850118953211741</v>
      </c>
      <c r="O45" s="461">
        <v>28.984932593180016</v>
      </c>
      <c r="P45" s="461">
        <v>29.119746233148298</v>
      </c>
      <c r="Q45" s="461">
        <v>29.254559873116577</v>
      </c>
      <c r="R45" s="461">
        <v>29.389373513084859</v>
      </c>
      <c r="S45" s="461">
        <v>29.524187153053131</v>
      </c>
      <c r="T45" s="461">
        <v>29.659000793021413</v>
      </c>
      <c r="U45" s="461">
        <v>29.793814432989695</v>
      </c>
      <c r="V45" s="461">
        <v>29.928628072957974</v>
      </c>
      <c r="W45" s="461">
        <v>30.063441712926256</v>
      </c>
      <c r="X45" s="461">
        <v>30.198255352894527</v>
      </c>
      <c r="Y45" s="461">
        <v>30.33306899286281</v>
      </c>
      <c r="Z45" s="461">
        <v>30.467882632831092</v>
      </c>
      <c r="AA45" s="461">
        <v>30.602696272799371</v>
      </c>
      <c r="AB45" s="461">
        <v>30.737509912767646</v>
      </c>
      <c r="AC45" s="461">
        <v>30.872323552735928</v>
      </c>
      <c r="AD45" s="461">
        <v>31.007137192704207</v>
      </c>
      <c r="AE45" s="461">
        <v>31.141950832672482</v>
      </c>
      <c r="AF45" s="461">
        <v>31.27676447264076</v>
      </c>
      <c r="AG45" s="461">
        <v>31.411578112609043</v>
      </c>
      <c r="AH45" s="461">
        <v>31.546391752577325</v>
      </c>
      <c r="AI45" s="461">
        <v>31.681205392545603</v>
      </c>
      <c r="AJ45" s="461">
        <v>31.816019032513879</v>
      </c>
      <c r="AK45" s="461">
        <v>31.950832672482157</v>
      </c>
      <c r="AL45" s="461">
        <v>32.085646312450443</v>
      </c>
      <c r="AM45" s="461">
        <v>32.220459952418722</v>
      </c>
      <c r="AN45" s="461">
        <v>32.355273592387</v>
      </c>
      <c r="AO45" s="461">
        <v>32.490087232355272</v>
      </c>
      <c r="AP45" s="461">
        <v>32.624900872323558</v>
      </c>
      <c r="AQ45" s="461">
        <v>32.759714512291829</v>
      </c>
      <c r="AR45" s="461">
        <v>32.894528152260108</v>
      </c>
      <c r="AS45" s="461">
        <v>33.029341792228401</v>
      </c>
      <c r="AT45" s="461">
        <v>33.164155432196672</v>
      </c>
      <c r="AU45" s="461">
        <v>33.298969072164951</v>
      </c>
      <c r="AV45" s="461">
        <v>33.43378271213323</v>
      </c>
      <c r="AW45" s="461">
        <v>33.568596352101508</v>
      </c>
      <c r="AX45" s="461">
        <v>33.703409992069787</v>
      </c>
      <c r="AY45" s="461">
        <v>33.838223632038066</v>
      </c>
      <c r="AZ45" s="461">
        <v>33.973037272006351</v>
      </c>
      <c r="BA45" s="461">
        <v>34.107850911974623</v>
      </c>
      <c r="BB45" s="461">
        <v>34.242664551942902</v>
      </c>
      <c r="BC45" s="461">
        <v>34.377478191911187</v>
      </c>
      <c r="BD45" s="461">
        <v>34.512291831879466</v>
      </c>
      <c r="BE45" s="461">
        <v>34.647105471847745</v>
      </c>
      <c r="BF45" s="461">
        <v>34.781919111816023</v>
      </c>
      <c r="BG45" s="461">
        <v>34.916732751784302</v>
      </c>
      <c r="BH45" s="461">
        <v>35.051546391752581</v>
      </c>
      <c r="BI45" s="461">
        <v>35.186360031720859</v>
      </c>
      <c r="BJ45" s="461">
        <v>35.321173671689145</v>
      </c>
      <c r="BK45" s="461">
        <v>35.455987311657417</v>
      </c>
      <c r="BL45" s="461">
        <v>35.590800951625695</v>
      </c>
      <c r="BM45" s="461">
        <v>35.725614591593981</v>
      </c>
      <c r="BN45" s="461">
        <v>35.860428231562253</v>
      </c>
      <c r="BO45" s="461">
        <v>35.995241871530531</v>
      </c>
      <c r="BP45" s="461">
        <v>36.130055511498817</v>
      </c>
      <c r="BQ45" s="461">
        <v>36.264869151467096</v>
      </c>
      <c r="BR45" s="461">
        <v>36.399682791435374</v>
      </c>
      <c r="BS45" s="461">
        <v>36.534496431403653</v>
      </c>
      <c r="BT45" s="461">
        <v>36.669310071371932</v>
      </c>
      <c r="BU45" s="507">
        <v>36.804123711340203</v>
      </c>
      <c r="BV45" s="461">
        <v>36.938937351308489</v>
      </c>
      <c r="BW45" s="461">
        <v>37.073750991276775</v>
      </c>
      <c r="BX45" s="461">
        <v>37.208564631245046</v>
      </c>
      <c r="BY45" s="461">
        <v>37.343378271213325</v>
      </c>
      <c r="BZ45" s="461">
        <v>37.478191911181604</v>
      </c>
      <c r="CA45" s="461">
        <v>37.613005551149882</v>
      </c>
      <c r="CB45" s="461">
        <v>37.747819191118161</v>
      </c>
      <c r="CC45" s="461">
        <v>37.882632831086447</v>
      </c>
      <c r="CD45" s="461">
        <v>38.017446471054726</v>
      </c>
      <c r="CE45" s="461">
        <v>38.152260111022997</v>
      </c>
      <c r="CF45" s="461">
        <v>38.287073750991283</v>
      </c>
      <c r="CG45" s="461">
        <v>38.421887390959562</v>
      </c>
      <c r="CH45" s="461">
        <v>38.556701030927833</v>
      </c>
      <c r="CI45" s="461">
        <v>38.691514670896119</v>
      </c>
      <c r="CJ45" s="461">
        <v>38.826328310864398</v>
      </c>
      <c r="CK45" s="461">
        <v>38.961141950832676</v>
      </c>
      <c r="CL45" s="461">
        <v>39.095955590800955</v>
      </c>
      <c r="CM45" s="461">
        <v>39.230769230769234</v>
      </c>
      <c r="CN45" s="461">
        <v>39.365582870737512</v>
      </c>
      <c r="CO45" s="461">
        <v>39.500396510705791</v>
      </c>
      <c r="CP45" s="461">
        <v>39.635210150674077</v>
      </c>
      <c r="CQ45" s="461">
        <v>39.770023790642355</v>
      </c>
      <c r="CR45" s="461">
        <v>39.904837430610627</v>
      </c>
      <c r="CS45" s="461">
        <v>40.039651070578913</v>
      </c>
      <c r="CT45" s="461">
        <v>40.174464710547184</v>
      </c>
      <c r="CU45" s="461">
        <v>40.309278350515463</v>
      </c>
      <c r="CV45" s="461">
        <v>40.444091990483749</v>
      </c>
      <c r="CW45" s="461">
        <v>40.578905630452027</v>
      </c>
      <c r="CX45" s="461">
        <v>40.713719270420306</v>
      </c>
      <c r="CY45" s="461">
        <v>40.848532910388585</v>
      </c>
      <c r="CZ45" s="461">
        <v>40.983346550356863</v>
      </c>
      <c r="DA45" s="461">
        <v>41.118160190325142</v>
      </c>
      <c r="DB45" s="461">
        <v>41.252973830293421</v>
      </c>
      <c r="DC45" s="461">
        <v>41.387787470261706</v>
      </c>
      <c r="DD45" s="461">
        <v>41.522601110229978</v>
      </c>
      <c r="DE45" s="461">
        <v>41.657414750198257</v>
      </c>
      <c r="DF45" s="461">
        <v>41.792228390166542</v>
      </c>
      <c r="DG45" s="461">
        <v>41.927042030134814</v>
      </c>
      <c r="DH45" s="461">
        <v>42.061855670103093</v>
      </c>
      <c r="DI45" s="461">
        <v>42.196669310071378</v>
      </c>
      <c r="DJ45" s="461">
        <v>42.331482950039657</v>
      </c>
      <c r="DK45" s="461">
        <v>42.466296590007936</v>
      </c>
      <c r="DL45" s="461">
        <v>42.601110229976214</v>
      </c>
      <c r="DM45" s="461">
        <v>42.735923869944493</v>
      </c>
      <c r="DN45" s="461">
        <v>42.870737509912772</v>
      </c>
      <c r="DO45" s="461">
        <v>43.00555114988105</v>
      </c>
      <c r="DP45" s="461">
        <v>43.140364789849336</v>
      </c>
      <c r="DQ45" s="461">
        <v>43.275178429817608</v>
      </c>
      <c r="DR45" s="461">
        <v>43.409992069785886</v>
      </c>
      <c r="DS45" s="461">
        <v>43.544805709754165</v>
      </c>
      <c r="DT45" s="461">
        <v>43.679619349722444</v>
      </c>
      <c r="DU45" s="461">
        <v>43.814432989690729</v>
      </c>
      <c r="DV45" s="461">
        <v>43.949246629659008</v>
      </c>
      <c r="DW45" s="461">
        <v>44.084060269627287</v>
      </c>
      <c r="DX45" s="461">
        <v>44.218873909595558</v>
      </c>
      <c r="DY45" s="461">
        <v>44.353687549563844</v>
      </c>
      <c r="DZ45" s="461">
        <v>44.488501189532123</v>
      </c>
      <c r="EA45" s="461">
        <v>44.623314829500401</v>
      </c>
      <c r="EB45" s="461">
        <v>44.75812846946868</v>
      </c>
      <c r="EC45" s="461">
        <v>44.892942109436959</v>
      </c>
      <c r="ED45" s="461">
        <v>45.027755749405237</v>
      </c>
      <c r="EE45" s="461">
        <v>45.162569389373516</v>
      </c>
      <c r="EF45" s="461">
        <v>45.297383029341795</v>
      </c>
      <c r="EG45" s="461">
        <v>45.432196669310073</v>
      </c>
      <c r="EH45" s="461">
        <v>45.567010309278352</v>
      </c>
      <c r="EI45" s="461">
        <v>45.701823949246638</v>
      </c>
      <c r="EJ45" s="461">
        <v>45.836637589214916</v>
      </c>
      <c r="EK45" s="461">
        <v>45.971451229183188</v>
      </c>
      <c r="EL45" s="461">
        <v>46.106264869151474</v>
      </c>
      <c r="EM45" s="461">
        <v>46.241078509119752</v>
      </c>
      <c r="EN45" s="461">
        <v>46.375892149088031</v>
      </c>
      <c r="EO45" s="461">
        <v>46.51070578905631</v>
      </c>
      <c r="EP45" s="461">
        <v>46.645519429024588</v>
      </c>
      <c r="EQ45" s="461">
        <v>46.780333068992867</v>
      </c>
      <c r="ER45" s="461">
        <v>46.915146708961146</v>
      </c>
      <c r="ES45" s="461">
        <v>47.049960348929424</v>
      </c>
      <c r="ET45" s="461">
        <v>47.18477398889771</v>
      </c>
      <c r="EU45" s="461">
        <v>47.319587628865982</v>
      </c>
      <c r="EV45" s="461">
        <v>47.454401268834268</v>
      </c>
      <c r="EW45" s="461">
        <v>47.589214908802539</v>
      </c>
      <c r="EX45" s="461">
        <v>47.724028548770818</v>
      </c>
      <c r="EY45" s="461">
        <v>47.858842188739104</v>
      </c>
      <c r="EZ45" s="461">
        <v>47.993655828707382</v>
      </c>
      <c r="FA45" s="461">
        <v>48.128469468675661</v>
      </c>
      <c r="FB45" s="461">
        <v>48.26328310864394</v>
      </c>
      <c r="FC45" s="461">
        <v>48.398096748612218</v>
      </c>
      <c r="FD45" s="461">
        <v>48.532910388580497</v>
      </c>
      <c r="FE45" s="461">
        <v>48.667724028548776</v>
      </c>
    </row>
    <row r="46" spans="1:161" x14ac:dyDescent="0.25">
      <c r="A46" s="462">
        <v>7146292</v>
      </c>
      <c r="B46" s="505" t="s">
        <v>241</v>
      </c>
      <c r="C46" s="505" t="s">
        <v>124</v>
      </c>
      <c r="D46" s="461">
        <v>32.13068992862808</v>
      </c>
      <c r="E46" s="461">
        <v>32.305313243457569</v>
      </c>
      <c r="F46" s="461">
        <v>32.479936558287079</v>
      </c>
      <c r="G46" s="461">
        <v>32.654559873116582</v>
      </c>
      <c r="H46" s="461">
        <v>32.829183187946072</v>
      </c>
      <c r="I46" s="461">
        <v>33.003806502775582</v>
      </c>
      <c r="J46" s="461">
        <v>33.178429817605078</v>
      </c>
      <c r="K46" s="461">
        <v>33.353053132434574</v>
      </c>
      <c r="L46" s="461">
        <v>33.527676447264085</v>
      </c>
      <c r="M46" s="461">
        <v>33.702299762093581</v>
      </c>
      <c r="N46" s="461">
        <v>33.876923076923084</v>
      </c>
      <c r="O46" s="461">
        <v>34.051546391752581</v>
      </c>
      <c r="P46" s="461">
        <v>34.226169706582077</v>
      </c>
      <c r="Q46" s="461">
        <v>34.400793021411587</v>
      </c>
      <c r="R46" s="461">
        <v>34.575416336241084</v>
      </c>
      <c r="S46" s="461">
        <v>34.75003965107058</v>
      </c>
      <c r="T46" s="461">
        <v>34.924662965900083</v>
      </c>
      <c r="U46" s="461">
        <v>35.099286280729579</v>
      </c>
      <c r="V46" s="461">
        <v>35.273909595559083</v>
      </c>
      <c r="W46" s="461">
        <v>35.448532910388586</v>
      </c>
      <c r="X46" s="461">
        <v>35.623156225218082</v>
      </c>
      <c r="Y46" s="461">
        <v>35.797779540047586</v>
      </c>
      <c r="Z46" s="461">
        <v>35.972402854877082</v>
      </c>
      <c r="AA46" s="461">
        <v>36.147026169706585</v>
      </c>
      <c r="AB46" s="461">
        <v>36.321649484536081</v>
      </c>
      <c r="AC46" s="461">
        <v>36.496272799365585</v>
      </c>
      <c r="AD46" s="461">
        <v>36.670896114195088</v>
      </c>
      <c r="AE46" s="461">
        <v>36.845519429024584</v>
      </c>
      <c r="AF46" s="461">
        <v>37.020142743854088</v>
      </c>
      <c r="AG46" s="461">
        <v>37.194766058683584</v>
      </c>
      <c r="AH46" s="461">
        <v>37.369389373513087</v>
      </c>
      <c r="AI46" s="461">
        <v>37.54401268834259</v>
      </c>
      <c r="AJ46" s="461">
        <v>37.718636003172087</v>
      </c>
      <c r="AK46" s="461">
        <v>37.89325931800159</v>
      </c>
      <c r="AL46" s="461">
        <v>38.067882632831086</v>
      </c>
      <c r="AM46" s="461">
        <v>38.24250594766059</v>
      </c>
      <c r="AN46" s="461">
        <v>38.417129262490093</v>
      </c>
      <c r="AO46" s="461">
        <v>38.591752577319589</v>
      </c>
      <c r="AP46" s="461">
        <v>38.766375892149092</v>
      </c>
      <c r="AQ46" s="461">
        <v>38.940999206978589</v>
      </c>
      <c r="AR46" s="461">
        <v>39.115622521808092</v>
      </c>
      <c r="AS46" s="461">
        <v>39.290245836637595</v>
      </c>
      <c r="AT46" s="461">
        <v>39.464869151467092</v>
      </c>
      <c r="AU46" s="461">
        <v>39.639492466296595</v>
      </c>
      <c r="AV46" s="461">
        <v>39.814115781126091</v>
      </c>
      <c r="AW46" s="461">
        <v>39.988739095955594</v>
      </c>
      <c r="AX46" s="461">
        <v>40.163362410785098</v>
      </c>
      <c r="AY46" s="461">
        <v>40.337985725614594</v>
      </c>
      <c r="AZ46" s="461">
        <v>40.512609040444097</v>
      </c>
      <c r="BA46" s="461">
        <v>40.687232355273593</v>
      </c>
      <c r="BB46" s="461">
        <v>40.861855670103097</v>
      </c>
      <c r="BC46" s="461">
        <v>41.036478984932593</v>
      </c>
      <c r="BD46" s="461">
        <v>41.211102299762096</v>
      </c>
      <c r="BE46" s="461">
        <v>41.3857256145916</v>
      </c>
      <c r="BF46" s="461">
        <v>41.560348929421096</v>
      </c>
      <c r="BG46" s="461">
        <v>41.734972244250599</v>
      </c>
      <c r="BH46" s="461">
        <v>41.909595559080103</v>
      </c>
      <c r="BI46" s="461">
        <v>42.084218873909599</v>
      </c>
      <c r="BJ46" s="461">
        <v>42.258842188739102</v>
      </c>
      <c r="BK46" s="461">
        <v>42.433465503568598</v>
      </c>
      <c r="BL46" s="461">
        <v>42.608088818398102</v>
      </c>
      <c r="BM46" s="461">
        <v>42.782712133227605</v>
      </c>
      <c r="BN46" s="461">
        <v>42.957335448057101</v>
      </c>
      <c r="BO46" s="461">
        <v>43.131958762886605</v>
      </c>
      <c r="BP46" s="461">
        <v>43.306582077716094</v>
      </c>
      <c r="BQ46" s="461">
        <v>43.481205392545604</v>
      </c>
      <c r="BR46" s="461">
        <v>43.655828707375107</v>
      </c>
      <c r="BS46" s="461">
        <v>43.830452022204597</v>
      </c>
      <c r="BT46" s="461">
        <v>44.005075337034107</v>
      </c>
      <c r="BU46" s="507">
        <v>44.179698651863603</v>
      </c>
      <c r="BV46" s="461">
        <v>44.354321966693099</v>
      </c>
      <c r="BW46" s="461">
        <v>44.52894528152261</v>
      </c>
      <c r="BX46" s="461">
        <v>44.703568596352099</v>
      </c>
      <c r="BY46" s="461">
        <v>44.878191911181602</v>
      </c>
      <c r="BZ46" s="461">
        <v>45.052815226011106</v>
      </c>
      <c r="CA46" s="461">
        <v>45.227438540840602</v>
      </c>
      <c r="CB46" s="461">
        <v>45.402061855670105</v>
      </c>
      <c r="CC46" s="461">
        <v>45.576685170499609</v>
      </c>
      <c r="CD46" s="461">
        <v>45.751308485329105</v>
      </c>
      <c r="CE46" s="461">
        <v>45.925931800158608</v>
      </c>
      <c r="CF46" s="461">
        <v>46.100555114988111</v>
      </c>
      <c r="CG46" s="461">
        <v>46.275178429817608</v>
      </c>
      <c r="CH46" s="461">
        <v>46.449801744647111</v>
      </c>
      <c r="CI46" s="461">
        <v>46.624425059476607</v>
      </c>
      <c r="CJ46" s="461">
        <v>46.799048374306111</v>
      </c>
      <c r="CK46" s="461">
        <v>46.973671689135614</v>
      </c>
      <c r="CL46" s="461">
        <v>47.14829500396511</v>
      </c>
      <c r="CM46" s="461">
        <v>47.322918318794613</v>
      </c>
      <c r="CN46" s="461">
        <v>47.497541633624117</v>
      </c>
      <c r="CO46" s="461">
        <v>47.672164948453606</v>
      </c>
      <c r="CP46" s="461">
        <v>47.846788263283116</v>
      </c>
      <c r="CQ46" s="461">
        <v>48.021411578112613</v>
      </c>
      <c r="CR46" s="461">
        <v>48.196034892942109</v>
      </c>
      <c r="CS46" s="461">
        <v>48.370658207771619</v>
      </c>
      <c r="CT46" s="461">
        <v>48.545281522601108</v>
      </c>
      <c r="CU46" s="461">
        <v>48.719904837430612</v>
      </c>
      <c r="CV46" s="461">
        <v>48.894528152260122</v>
      </c>
      <c r="CW46" s="461">
        <v>49.069151467089611</v>
      </c>
      <c r="CX46" s="461">
        <v>49.243774781919115</v>
      </c>
      <c r="CY46" s="461">
        <v>49.418398096748611</v>
      </c>
      <c r="CZ46" s="461">
        <v>49.593021411578114</v>
      </c>
      <c r="DA46" s="461">
        <v>49.767644726407624</v>
      </c>
      <c r="DB46" s="461">
        <v>49.942268041237114</v>
      </c>
      <c r="DC46" s="461">
        <v>50.116891356066617</v>
      </c>
      <c r="DD46" s="461">
        <v>50.291514670896113</v>
      </c>
      <c r="DE46" s="461">
        <v>50.466137985725616</v>
      </c>
      <c r="DF46" s="461">
        <v>50.64076130055512</v>
      </c>
      <c r="DG46" s="461">
        <v>50.815384615384616</v>
      </c>
      <c r="DH46" s="461">
        <v>50.990007930214119</v>
      </c>
      <c r="DI46" s="461">
        <v>51.164631245043616</v>
      </c>
      <c r="DJ46" s="461">
        <v>51.339254559873119</v>
      </c>
      <c r="DK46" s="461">
        <v>51.513877874702622</v>
      </c>
      <c r="DL46" s="461">
        <v>51.688501189532118</v>
      </c>
      <c r="DM46" s="461">
        <v>51.863124504361622</v>
      </c>
      <c r="DN46" s="461">
        <v>52.037747819191118</v>
      </c>
      <c r="DO46" s="461">
        <v>52.212371134020621</v>
      </c>
      <c r="DP46" s="461">
        <v>52.386994448850125</v>
      </c>
      <c r="DQ46" s="461">
        <v>52.561617763679628</v>
      </c>
      <c r="DR46" s="461">
        <v>52.736241078509124</v>
      </c>
      <c r="DS46" s="461">
        <v>52.910864393338613</v>
      </c>
      <c r="DT46" s="461">
        <v>53.085487708168124</v>
      </c>
      <c r="DU46" s="461">
        <v>53.260111022997627</v>
      </c>
      <c r="DV46" s="461">
        <v>53.43473433782713</v>
      </c>
      <c r="DW46" s="461">
        <v>53.609357652656627</v>
      </c>
      <c r="DX46" s="461">
        <v>53.783980967486116</v>
      </c>
      <c r="DY46" s="461">
        <v>53.958604282315626</v>
      </c>
      <c r="DZ46" s="461">
        <v>54.13322759714513</v>
      </c>
      <c r="EA46" s="461">
        <v>54.307850911974633</v>
      </c>
      <c r="EB46" s="461">
        <v>54.482474226804136</v>
      </c>
      <c r="EC46" s="461">
        <v>54.657097541633618</v>
      </c>
      <c r="ED46" s="461">
        <v>54.831720856463122</v>
      </c>
      <c r="EE46" s="461">
        <v>55.006344171292632</v>
      </c>
      <c r="EF46" s="461">
        <v>55.180967486122135</v>
      </c>
      <c r="EG46" s="461">
        <v>55.355590800951639</v>
      </c>
      <c r="EH46" s="461">
        <v>55.530214115781121</v>
      </c>
      <c r="EI46" s="461">
        <v>55.704837430610624</v>
      </c>
      <c r="EJ46" s="461">
        <v>55.879460745440127</v>
      </c>
      <c r="EK46" s="461">
        <v>56.054084060269638</v>
      </c>
      <c r="EL46" s="461">
        <v>56.228707375099141</v>
      </c>
      <c r="EM46" s="461">
        <v>56.403330689928623</v>
      </c>
      <c r="EN46" s="461">
        <v>56.577954004758126</v>
      </c>
      <c r="EO46" s="461">
        <v>56.75257731958763</v>
      </c>
      <c r="EP46" s="461">
        <v>56.927200634417133</v>
      </c>
      <c r="EQ46" s="461">
        <v>57.101823949246644</v>
      </c>
      <c r="ER46" s="461">
        <v>57.276447264076126</v>
      </c>
      <c r="ES46" s="461">
        <v>57.451070578905629</v>
      </c>
      <c r="ET46" s="461">
        <v>57.625693893735132</v>
      </c>
      <c r="EU46" s="461">
        <v>57.800317208564636</v>
      </c>
      <c r="EV46" s="461">
        <v>57.974940523394146</v>
      </c>
      <c r="EW46" s="461">
        <v>58.149563838223635</v>
      </c>
      <c r="EX46" s="461">
        <v>58.324187153053131</v>
      </c>
      <c r="EY46" s="461">
        <v>58.498810467882635</v>
      </c>
      <c r="EZ46" s="461">
        <v>58.673433782712138</v>
      </c>
      <c r="FA46" s="461">
        <v>58.848057097541641</v>
      </c>
      <c r="FB46" s="461">
        <v>59.022680412371137</v>
      </c>
      <c r="FC46" s="461">
        <v>59.197303727200641</v>
      </c>
      <c r="FD46" s="461">
        <v>59.371927042030144</v>
      </c>
      <c r="FE46" s="461">
        <v>59.54655035685964</v>
      </c>
    </row>
    <row r="47" spans="1:161" x14ac:dyDescent="0.25">
      <c r="A47" s="462">
        <v>7088192</v>
      </c>
      <c r="B47" s="505" t="s">
        <v>242</v>
      </c>
      <c r="C47" s="505" t="s">
        <v>124</v>
      </c>
      <c r="D47" s="461">
        <v>42.461538461538467</v>
      </c>
      <c r="E47" s="461">
        <v>42.692307692307693</v>
      </c>
      <c r="F47" s="461">
        <v>42.923076923076927</v>
      </c>
      <c r="G47" s="461">
        <v>43.153846153846168</v>
      </c>
      <c r="H47" s="461">
        <v>43.384615384615394</v>
      </c>
      <c r="I47" s="461">
        <v>43.61538461538462</v>
      </c>
      <c r="J47" s="461">
        <v>43.846153846153854</v>
      </c>
      <c r="K47" s="461">
        <v>44.07692307692308</v>
      </c>
      <c r="L47" s="461">
        <v>44.307692307692314</v>
      </c>
      <c r="M47" s="461">
        <v>44.538461538461547</v>
      </c>
      <c r="N47" s="461">
        <v>44.769230769230781</v>
      </c>
      <c r="O47" s="461">
        <v>45.000000000000007</v>
      </c>
      <c r="P47" s="461">
        <v>45.230769230769234</v>
      </c>
      <c r="Q47" s="461">
        <v>45.461538461538467</v>
      </c>
      <c r="R47" s="461">
        <v>45.692307692307701</v>
      </c>
      <c r="S47" s="461">
        <v>45.923076923076934</v>
      </c>
      <c r="T47" s="461">
        <v>46.15384615384616</v>
      </c>
      <c r="U47" s="461">
        <v>46.384615384615387</v>
      </c>
      <c r="V47" s="461">
        <v>46.61538461538462</v>
      </c>
      <c r="W47" s="461">
        <v>46.846153846153854</v>
      </c>
      <c r="X47" s="461">
        <v>47.076923076923087</v>
      </c>
      <c r="Y47" s="461">
        <v>47.307692307692321</v>
      </c>
      <c r="Z47" s="461">
        <v>47.538461538461547</v>
      </c>
      <c r="AA47" s="461">
        <v>47.769230769230781</v>
      </c>
      <c r="AB47" s="461">
        <v>48</v>
      </c>
      <c r="AC47" s="461">
        <v>48.230769230769234</v>
      </c>
      <c r="AD47" s="461">
        <v>48.461538461538474</v>
      </c>
      <c r="AE47" s="461">
        <v>48.692307692307701</v>
      </c>
      <c r="AF47" s="461">
        <v>48.923076923076934</v>
      </c>
      <c r="AG47" s="461">
        <v>49.153846153846153</v>
      </c>
      <c r="AH47" s="461">
        <v>49.384615384615387</v>
      </c>
      <c r="AI47" s="461">
        <v>49.615384615384627</v>
      </c>
      <c r="AJ47" s="461">
        <v>49.846153846153854</v>
      </c>
      <c r="AK47" s="461">
        <v>50.076923076923087</v>
      </c>
      <c r="AL47" s="461">
        <v>50.307692307692314</v>
      </c>
      <c r="AM47" s="461">
        <v>50.538461538461547</v>
      </c>
      <c r="AN47" s="461">
        <v>50.769230769230781</v>
      </c>
      <c r="AO47" s="461">
        <v>51.000000000000007</v>
      </c>
      <c r="AP47" s="461">
        <v>51.230769230769241</v>
      </c>
      <c r="AQ47" s="461">
        <v>51.461538461538467</v>
      </c>
      <c r="AR47" s="461">
        <v>51.692307692307693</v>
      </c>
      <c r="AS47" s="461">
        <v>51.923076923076934</v>
      </c>
      <c r="AT47" s="461">
        <v>52.15384615384616</v>
      </c>
      <c r="AU47" s="461">
        <v>52.384615384615401</v>
      </c>
      <c r="AV47" s="461">
        <v>52.61538461538462</v>
      </c>
      <c r="AW47" s="461">
        <v>52.846153846153861</v>
      </c>
      <c r="AX47" s="461">
        <v>53.076923076923087</v>
      </c>
      <c r="AY47" s="461">
        <v>53.307692307692314</v>
      </c>
      <c r="AZ47" s="461">
        <v>53.53846153846154</v>
      </c>
      <c r="BA47" s="461">
        <v>53.769230769230774</v>
      </c>
      <c r="BB47" s="461">
        <v>54.000000000000014</v>
      </c>
      <c r="BC47" s="461">
        <v>54.230769230769248</v>
      </c>
      <c r="BD47" s="461">
        <v>54.461538461538467</v>
      </c>
      <c r="BE47" s="461">
        <v>54.692307692307708</v>
      </c>
      <c r="BF47" s="461">
        <v>54.923076923076934</v>
      </c>
      <c r="BG47" s="461">
        <v>55.15384615384616</v>
      </c>
      <c r="BH47" s="461">
        <v>55.384615384615394</v>
      </c>
      <c r="BI47" s="461">
        <v>55.61538461538462</v>
      </c>
      <c r="BJ47" s="461">
        <v>55.846153846153847</v>
      </c>
      <c r="BK47" s="461">
        <v>56.076923076923073</v>
      </c>
      <c r="BL47" s="461">
        <v>56.307692307692314</v>
      </c>
      <c r="BM47" s="461">
        <v>56.538461538461554</v>
      </c>
      <c r="BN47" s="461">
        <v>56.769230769230781</v>
      </c>
      <c r="BO47" s="461">
        <v>57.000000000000014</v>
      </c>
      <c r="BP47" s="461">
        <v>57.230769230769241</v>
      </c>
      <c r="BQ47" s="461">
        <v>57.461538461538467</v>
      </c>
      <c r="BR47" s="461">
        <v>57.692307692307693</v>
      </c>
      <c r="BS47" s="461">
        <v>57.923076923076927</v>
      </c>
      <c r="BT47" s="461">
        <v>58.153846153846168</v>
      </c>
      <c r="BU47" s="507">
        <v>58.38461538461538</v>
      </c>
      <c r="BV47" s="461">
        <v>58.61538461538462</v>
      </c>
      <c r="BW47" s="461">
        <v>58.846153846153861</v>
      </c>
      <c r="BX47" s="461">
        <v>59.076923076923087</v>
      </c>
      <c r="BY47" s="461">
        <v>59.307692307692321</v>
      </c>
      <c r="BZ47" s="461">
        <v>59.538461538461547</v>
      </c>
      <c r="CA47" s="461">
        <v>59.769230769230774</v>
      </c>
      <c r="CB47" s="461">
        <v>60.000000000000014</v>
      </c>
      <c r="CC47" s="461">
        <v>60.230769230769234</v>
      </c>
      <c r="CD47" s="461">
        <v>60.461538461538467</v>
      </c>
      <c r="CE47" s="461">
        <v>60.692307692307701</v>
      </c>
      <c r="CF47" s="461">
        <v>60.923076923076941</v>
      </c>
      <c r="CG47" s="461">
        <v>61.153846153846168</v>
      </c>
      <c r="CH47" s="461">
        <v>61.384615384615394</v>
      </c>
      <c r="CI47" s="461">
        <v>61.61538461538462</v>
      </c>
      <c r="CJ47" s="461">
        <v>61.846153846153854</v>
      </c>
      <c r="CK47" s="461">
        <v>62.076923076923087</v>
      </c>
      <c r="CL47" s="461">
        <v>62.307692307692321</v>
      </c>
      <c r="CM47" s="461">
        <v>62.538461538461547</v>
      </c>
      <c r="CN47" s="461">
        <v>62.769230769230774</v>
      </c>
      <c r="CO47" s="461">
        <v>63</v>
      </c>
      <c r="CP47" s="461">
        <v>63.230769230769241</v>
      </c>
      <c r="CQ47" s="461">
        <v>63.461538461538474</v>
      </c>
      <c r="CR47" s="461">
        <v>63.692307692307701</v>
      </c>
      <c r="CS47" s="461">
        <v>63.923076923076941</v>
      </c>
      <c r="CT47" s="461">
        <v>64.15384615384616</v>
      </c>
      <c r="CU47" s="461">
        <v>64.384615384615401</v>
      </c>
      <c r="CV47" s="461">
        <v>64.615384615384627</v>
      </c>
      <c r="CW47" s="461">
        <v>64.846153846153854</v>
      </c>
      <c r="CX47" s="461">
        <v>65.076923076923094</v>
      </c>
      <c r="CY47" s="461">
        <v>65.307692307692307</v>
      </c>
      <c r="CZ47" s="461">
        <v>65.538461538461547</v>
      </c>
      <c r="DA47" s="461">
        <v>65.769230769230788</v>
      </c>
      <c r="DB47" s="461">
        <v>66</v>
      </c>
      <c r="DC47" s="461">
        <v>66.230769230769241</v>
      </c>
      <c r="DD47" s="461">
        <v>66.461538461538467</v>
      </c>
      <c r="DE47" s="461">
        <v>66.692307692307708</v>
      </c>
      <c r="DF47" s="461">
        <v>66.923076923076934</v>
      </c>
      <c r="DG47" s="461">
        <v>67.15384615384616</v>
      </c>
      <c r="DH47" s="461">
        <v>67.384615384615401</v>
      </c>
      <c r="DI47" s="461">
        <v>67.615384615384627</v>
      </c>
      <c r="DJ47" s="461">
        <v>67.846153846153854</v>
      </c>
      <c r="DK47" s="461">
        <v>68.076923076923094</v>
      </c>
      <c r="DL47" s="461">
        <v>68.307692307692321</v>
      </c>
      <c r="DM47" s="461">
        <v>68.538461538461547</v>
      </c>
      <c r="DN47" s="461">
        <v>68.769230769230774</v>
      </c>
      <c r="DO47" s="461">
        <v>69</v>
      </c>
      <c r="DP47" s="461">
        <v>69.230769230769241</v>
      </c>
      <c r="DQ47" s="461">
        <v>69.461538461538467</v>
      </c>
      <c r="DR47" s="461">
        <v>69.692307692307708</v>
      </c>
      <c r="DS47" s="461">
        <v>69.923076923076934</v>
      </c>
      <c r="DT47" s="461">
        <v>70.15384615384616</v>
      </c>
      <c r="DU47" s="461">
        <v>70.384615384615401</v>
      </c>
      <c r="DV47" s="461">
        <v>70.615384615384627</v>
      </c>
      <c r="DW47" s="461">
        <v>70.846153846153854</v>
      </c>
      <c r="DX47" s="461">
        <v>71.07692307692308</v>
      </c>
      <c r="DY47" s="461">
        <v>71.307692307692321</v>
      </c>
      <c r="DZ47" s="461">
        <v>71.538461538461547</v>
      </c>
      <c r="EA47" s="461">
        <v>71.769230769230774</v>
      </c>
      <c r="EB47" s="461">
        <v>72</v>
      </c>
      <c r="EC47" s="461">
        <v>72.230769230769241</v>
      </c>
      <c r="ED47" s="461">
        <v>72.461538461538481</v>
      </c>
      <c r="EE47" s="461">
        <v>72.692307692307708</v>
      </c>
      <c r="EF47" s="461">
        <v>72.923076923076934</v>
      </c>
      <c r="EG47" s="461">
        <v>73.153846153846175</v>
      </c>
      <c r="EH47" s="461">
        <v>73.384615384615387</v>
      </c>
      <c r="EI47" s="461">
        <v>73.615384615384627</v>
      </c>
      <c r="EJ47" s="461">
        <v>73.846153846153854</v>
      </c>
      <c r="EK47" s="461">
        <v>74.07692307692308</v>
      </c>
      <c r="EL47" s="461">
        <v>74.307692307692321</v>
      </c>
      <c r="EM47" s="461">
        <v>74.538461538461547</v>
      </c>
      <c r="EN47" s="461">
        <v>74.769230769230774</v>
      </c>
      <c r="EO47" s="461">
        <v>75.000000000000014</v>
      </c>
      <c r="EP47" s="461">
        <v>75.230769230769241</v>
      </c>
      <c r="EQ47" s="461">
        <v>75.461538461538481</v>
      </c>
      <c r="ER47" s="461">
        <v>75.692307692307708</v>
      </c>
      <c r="ES47" s="461">
        <v>75.923076923076934</v>
      </c>
      <c r="ET47" s="461">
        <v>76.153846153846175</v>
      </c>
      <c r="EU47" s="461">
        <v>76.384615384615387</v>
      </c>
      <c r="EV47" s="461">
        <v>76.615384615384627</v>
      </c>
      <c r="EW47" s="461">
        <v>76.846153846153854</v>
      </c>
      <c r="EX47" s="461">
        <v>77.07692307692308</v>
      </c>
      <c r="EY47" s="461">
        <v>77.307692307692321</v>
      </c>
      <c r="EZ47" s="461">
        <v>77.538461538461547</v>
      </c>
      <c r="FA47" s="461">
        <v>77.769230769230788</v>
      </c>
      <c r="FB47" s="461">
        <v>78.000000000000014</v>
      </c>
      <c r="FC47" s="461">
        <v>78.230769230769241</v>
      </c>
      <c r="FD47" s="461">
        <v>78.461538461538481</v>
      </c>
      <c r="FE47" s="461">
        <v>78.692307692307708</v>
      </c>
    </row>
    <row r="48" spans="1:161" x14ac:dyDescent="0.25">
      <c r="A48" s="462">
        <v>7150640</v>
      </c>
      <c r="B48" s="505" t="s">
        <v>243</v>
      </c>
      <c r="C48" s="505" t="s">
        <v>124</v>
      </c>
      <c r="D48" s="461">
        <v>53.888342585249816</v>
      </c>
      <c r="E48" s="461">
        <v>54.163283108643945</v>
      </c>
      <c r="F48" s="461">
        <v>54.438223632038074</v>
      </c>
      <c r="G48" s="461">
        <v>54.713164155432203</v>
      </c>
      <c r="H48" s="461">
        <v>54.988104678826332</v>
      </c>
      <c r="I48" s="461">
        <v>55.263045202220468</v>
      </c>
      <c r="J48" s="461">
        <v>55.537985725614597</v>
      </c>
      <c r="K48" s="461">
        <v>55.812926249008726</v>
      </c>
      <c r="L48" s="461">
        <v>56.087866772402855</v>
      </c>
      <c r="M48" s="461">
        <v>56.362807295796991</v>
      </c>
      <c r="N48" s="461">
        <v>56.637747819191119</v>
      </c>
      <c r="O48" s="461">
        <v>56.912688342585248</v>
      </c>
      <c r="P48" s="461">
        <v>57.187628865979377</v>
      </c>
      <c r="Q48" s="461">
        <v>57.46256938937352</v>
      </c>
      <c r="R48" s="461">
        <v>57.737509912767649</v>
      </c>
      <c r="S48" s="461">
        <v>58.012450436161778</v>
      </c>
      <c r="T48" s="461">
        <v>58.287390959555914</v>
      </c>
      <c r="U48" s="461">
        <v>58.562331482950043</v>
      </c>
      <c r="V48" s="461">
        <v>58.837272006344186</v>
      </c>
      <c r="W48" s="461">
        <v>59.112212529738315</v>
      </c>
      <c r="X48" s="461">
        <v>59.387153053132444</v>
      </c>
      <c r="Y48" s="461">
        <v>59.662093576526573</v>
      </c>
      <c r="Z48" s="461">
        <v>59.937034099920709</v>
      </c>
      <c r="AA48" s="461">
        <v>60.211974623314838</v>
      </c>
      <c r="AB48" s="461">
        <v>60.486915146708967</v>
      </c>
      <c r="AC48" s="461">
        <v>60.761855670103095</v>
      </c>
      <c r="AD48" s="461">
        <v>61.036796193497224</v>
      </c>
      <c r="AE48" s="461">
        <v>61.31173671689136</v>
      </c>
      <c r="AF48" s="461">
        <v>61.586677240285489</v>
      </c>
      <c r="AG48" s="461">
        <v>61.861617763679618</v>
      </c>
      <c r="AH48" s="461">
        <v>62.136558287073747</v>
      </c>
      <c r="AI48" s="461">
        <v>62.41149881046789</v>
      </c>
      <c r="AJ48" s="461">
        <v>62.686439333862012</v>
      </c>
      <c r="AK48" s="461">
        <v>62.961379857256155</v>
      </c>
      <c r="AL48" s="461">
        <v>63.23632038065027</v>
      </c>
      <c r="AM48" s="461">
        <v>63.511260904044413</v>
      </c>
      <c r="AN48" s="461">
        <v>63.786201427438556</v>
      </c>
      <c r="AO48" s="461">
        <v>64.061141950832678</v>
      </c>
      <c r="AP48" s="461">
        <v>64.336082474226814</v>
      </c>
      <c r="AQ48" s="461">
        <v>64.611022997620935</v>
      </c>
      <c r="AR48" s="461">
        <v>64.885963521015071</v>
      </c>
      <c r="AS48" s="461">
        <v>65.160904044409207</v>
      </c>
      <c r="AT48" s="461">
        <v>65.435844567803343</v>
      </c>
      <c r="AU48" s="461">
        <v>65.710785091197465</v>
      </c>
      <c r="AV48" s="461">
        <v>65.985725614591601</v>
      </c>
      <c r="AW48" s="461">
        <v>66.260666137985723</v>
      </c>
      <c r="AX48" s="461">
        <v>66.535606661379873</v>
      </c>
      <c r="AY48" s="461">
        <v>66.810547184773995</v>
      </c>
      <c r="AZ48" s="461">
        <v>67.085487708168131</v>
      </c>
      <c r="BA48" s="461">
        <v>67.360428231562253</v>
      </c>
      <c r="BB48" s="461">
        <v>67.635368754956389</v>
      </c>
      <c r="BC48" s="461">
        <v>67.910309278350525</v>
      </c>
      <c r="BD48" s="461">
        <v>68.185249801744646</v>
      </c>
      <c r="BE48" s="461">
        <v>68.460190325138782</v>
      </c>
      <c r="BF48" s="461">
        <v>68.735130848532918</v>
      </c>
      <c r="BG48" s="461">
        <v>69.01007137192704</v>
      </c>
      <c r="BH48" s="461">
        <v>69.28501189532119</v>
      </c>
      <c r="BI48" s="461">
        <v>69.559952418715298</v>
      </c>
      <c r="BJ48" s="461">
        <v>69.834892942109448</v>
      </c>
      <c r="BK48" s="461">
        <v>70.10983346550357</v>
      </c>
      <c r="BL48" s="461">
        <v>70.384773988897706</v>
      </c>
      <c r="BM48" s="461">
        <v>70.659714512291842</v>
      </c>
      <c r="BN48" s="461">
        <v>70.934655035685964</v>
      </c>
      <c r="BO48" s="461">
        <v>71.2095955590801</v>
      </c>
      <c r="BP48" s="461">
        <v>71.484536082474236</v>
      </c>
      <c r="BQ48" s="461">
        <v>71.759476605868358</v>
      </c>
      <c r="BR48" s="461">
        <v>72.034417129262508</v>
      </c>
      <c r="BS48" s="461">
        <v>72.309357652656615</v>
      </c>
      <c r="BT48" s="461">
        <v>72.584298176050766</v>
      </c>
      <c r="BU48" s="507">
        <v>72.859238699444887</v>
      </c>
      <c r="BV48" s="461">
        <v>73.134179222839023</v>
      </c>
      <c r="BW48" s="461">
        <v>73.409119746233159</v>
      </c>
      <c r="BX48" s="461">
        <v>73.684060269627281</v>
      </c>
      <c r="BY48" s="461">
        <v>73.959000793021417</v>
      </c>
      <c r="BZ48" s="461">
        <v>74.233941316415539</v>
      </c>
      <c r="CA48" s="461">
        <v>74.508881839809689</v>
      </c>
      <c r="CB48" s="461">
        <v>74.783822363203811</v>
      </c>
      <c r="CC48" s="461">
        <v>75.058762886597947</v>
      </c>
      <c r="CD48" s="461">
        <v>75.333703409992083</v>
      </c>
      <c r="CE48" s="461">
        <v>75.608643933386205</v>
      </c>
      <c r="CF48" s="461">
        <v>75.883584456780341</v>
      </c>
      <c r="CG48" s="461">
        <v>76.158524980174477</v>
      </c>
      <c r="CH48" s="461">
        <v>76.433465503568598</v>
      </c>
      <c r="CI48" s="461">
        <v>76.708406026962734</v>
      </c>
      <c r="CJ48" s="461">
        <v>76.983346550356856</v>
      </c>
      <c r="CK48" s="461">
        <v>77.258287073751006</v>
      </c>
      <c r="CL48" s="461">
        <v>77.533227597145128</v>
      </c>
      <c r="CM48" s="461">
        <v>77.808168120539264</v>
      </c>
      <c r="CN48" s="461">
        <v>78.0831086439334</v>
      </c>
      <c r="CO48" s="461">
        <v>78.358049167327522</v>
      </c>
      <c r="CP48" s="461">
        <v>78.632989690721658</v>
      </c>
      <c r="CQ48" s="461">
        <v>78.907930214115794</v>
      </c>
      <c r="CR48" s="461">
        <v>79.182870737509916</v>
      </c>
      <c r="CS48" s="461">
        <v>79.457811260904052</v>
      </c>
      <c r="CT48" s="461">
        <v>79.732751784298173</v>
      </c>
      <c r="CU48" s="461">
        <v>80.007692307692324</v>
      </c>
      <c r="CV48" s="461">
        <v>80.282632831086445</v>
      </c>
      <c r="CW48" s="461">
        <v>80.557573354480581</v>
      </c>
      <c r="CX48" s="461">
        <v>80.832513877874703</v>
      </c>
      <c r="CY48" s="461">
        <v>81.107454401268839</v>
      </c>
      <c r="CZ48" s="461">
        <v>81.382394924662975</v>
      </c>
      <c r="DA48" s="461">
        <v>81.657335448057111</v>
      </c>
      <c r="DB48" s="461">
        <v>81.932275971451233</v>
      </c>
      <c r="DC48" s="461">
        <v>82.207216494845369</v>
      </c>
      <c r="DD48" s="461">
        <v>82.482157018239491</v>
      </c>
      <c r="DE48" s="461">
        <v>82.757097541633627</v>
      </c>
      <c r="DF48" s="461">
        <v>83.032038065027763</v>
      </c>
      <c r="DG48" s="461">
        <v>83.306978588421899</v>
      </c>
      <c r="DH48" s="461">
        <v>83.581919111816021</v>
      </c>
      <c r="DI48" s="461">
        <v>83.856859635210157</v>
      </c>
      <c r="DJ48" s="461">
        <v>84.131800158604293</v>
      </c>
      <c r="DK48" s="461">
        <v>84.406740681998428</v>
      </c>
      <c r="DL48" s="461">
        <v>84.68168120539255</v>
      </c>
      <c r="DM48" s="461">
        <v>84.956621728786686</v>
      </c>
      <c r="DN48" s="461">
        <v>85.231562252180808</v>
      </c>
      <c r="DO48" s="461">
        <v>85.506502775574944</v>
      </c>
      <c r="DP48" s="461">
        <v>85.78144329896908</v>
      </c>
      <c r="DQ48" s="461">
        <v>86.056383822363216</v>
      </c>
      <c r="DR48" s="461">
        <v>86.331324345757338</v>
      </c>
      <c r="DS48" s="461">
        <v>86.606264869151474</v>
      </c>
      <c r="DT48" s="461">
        <v>86.881205392545596</v>
      </c>
      <c r="DU48" s="461">
        <v>87.156145915939746</v>
      </c>
      <c r="DV48" s="461">
        <v>87.431086439333868</v>
      </c>
      <c r="DW48" s="461">
        <v>87.706026962728004</v>
      </c>
      <c r="DX48" s="461">
        <v>87.98096748612214</v>
      </c>
      <c r="DY48" s="461">
        <v>88.255908009516261</v>
      </c>
      <c r="DZ48" s="461">
        <v>88.530848532910397</v>
      </c>
      <c r="EA48" s="461">
        <v>88.805789056304519</v>
      </c>
      <c r="EB48" s="461">
        <v>89.080729579698655</v>
      </c>
      <c r="EC48" s="461">
        <v>89.355670103092791</v>
      </c>
      <c r="ED48" s="461">
        <v>89.630610626486927</v>
      </c>
      <c r="EE48" s="461">
        <v>89.905551149881063</v>
      </c>
      <c r="EF48" s="461">
        <v>90.180491673275185</v>
      </c>
      <c r="EG48" s="461">
        <v>90.455432196669321</v>
      </c>
      <c r="EH48" s="461">
        <v>90.730372720063457</v>
      </c>
      <c r="EI48" s="461">
        <v>91.005313243457579</v>
      </c>
      <c r="EJ48" s="461">
        <v>91.280253766851729</v>
      </c>
      <c r="EK48" s="461">
        <v>91.555194290245836</v>
      </c>
      <c r="EL48" s="461">
        <v>91.830134813639987</v>
      </c>
      <c r="EM48" s="461">
        <v>92.105075337034108</v>
      </c>
      <c r="EN48" s="461">
        <v>92.380015860428244</v>
      </c>
      <c r="EO48" s="461">
        <v>92.65495638382238</v>
      </c>
      <c r="EP48" s="461">
        <v>92.929896907216502</v>
      </c>
      <c r="EQ48" s="461">
        <v>93.204837430610638</v>
      </c>
      <c r="ER48" s="461">
        <v>93.47977795400476</v>
      </c>
      <c r="ES48" s="461">
        <v>93.754718477398896</v>
      </c>
      <c r="ET48" s="461">
        <v>94.029659000793032</v>
      </c>
      <c r="EU48" s="461">
        <v>94.304599524187154</v>
      </c>
      <c r="EV48" s="461">
        <v>94.579540047581304</v>
      </c>
      <c r="EW48" s="461">
        <v>94.854480570975412</v>
      </c>
      <c r="EX48" s="461">
        <v>95.129421094369562</v>
      </c>
      <c r="EY48" s="461">
        <v>95.404361617763684</v>
      </c>
      <c r="EZ48" s="461">
        <v>95.67930214115782</v>
      </c>
      <c r="FA48" s="461">
        <v>95.954242664551955</v>
      </c>
      <c r="FB48" s="461">
        <v>96.229183187946077</v>
      </c>
      <c r="FC48" s="461">
        <v>96.504123711340213</v>
      </c>
      <c r="FD48" s="461">
        <v>96.779064234734349</v>
      </c>
      <c r="FE48" s="461">
        <v>97.054004758128471</v>
      </c>
    </row>
    <row r="49" spans="1:161" x14ac:dyDescent="0.25">
      <c r="A49" s="462">
        <v>7088196</v>
      </c>
      <c r="B49" s="505" t="s">
        <v>244</v>
      </c>
      <c r="C49" s="505" t="s">
        <v>124</v>
      </c>
      <c r="D49" s="461">
        <v>64.411102299762106</v>
      </c>
      <c r="E49" s="461">
        <v>64.739730372720061</v>
      </c>
      <c r="F49" s="461">
        <v>65.06835844567803</v>
      </c>
      <c r="G49" s="461">
        <v>65.396986518636012</v>
      </c>
      <c r="H49" s="461">
        <v>65.725614591593981</v>
      </c>
      <c r="I49" s="461">
        <v>66.05424266455195</v>
      </c>
      <c r="J49" s="461">
        <v>66.382870737509919</v>
      </c>
      <c r="K49" s="461">
        <v>66.711498810467887</v>
      </c>
      <c r="L49" s="461">
        <v>67.040126883425856</v>
      </c>
      <c r="M49" s="461">
        <v>67.368754956383825</v>
      </c>
      <c r="N49" s="461">
        <v>67.697383029341793</v>
      </c>
      <c r="O49" s="461">
        <v>68.026011102299762</v>
      </c>
      <c r="P49" s="461">
        <v>68.354639175257731</v>
      </c>
      <c r="Q49" s="461">
        <v>68.683267248215714</v>
      </c>
      <c r="R49" s="461">
        <v>69.011895321173682</v>
      </c>
      <c r="S49" s="461">
        <v>69.340523394131651</v>
      </c>
      <c r="T49" s="461">
        <v>69.66915146708962</v>
      </c>
      <c r="U49" s="461">
        <v>69.997779540047588</v>
      </c>
      <c r="V49" s="461">
        <v>70.326407613005557</v>
      </c>
      <c r="W49" s="461">
        <v>70.655035685963526</v>
      </c>
      <c r="X49" s="461">
        <v>70.983663758921494</v>
      </c>
      <c r="Y49" s="461">
        <v>71.312291831879463</v>
      </c>
      <c r="Z49" s="461">
        <v>71.640919904837446</v>
      </c>
      <c r="AA49" s="461">
        <v>71.969547977795415</v>
      </c>
      <c r="AB49" s="461">
        <v>72.298176050753369</v>
      </c>
      <c r="AC49" s="461">
        <v>72.626804123711352</v>
      </c>
      <c r="AD49" s="461">
        <v>72.955432196669321</v>
      </c>
      <c r="AE49" s="461">
        <v>73.28406026962729</v>
      </c>
      <c r="AF49" s="461">
        <v>73.612688342585258</v>
      </c>
      <c r="AG49" s="461">
        <v>73.941316415543227</v>
      </c>
      <c r="AH49" s="461">
        <v>74.26994448850121</v>
      </c>
      <c r="AI49" s="461">
        <v>74.598572561459179</v>
      </c>
      <c r="AJ49" s="461">
        <v>74.927200634417133</v>
      </c>
      <c r="AK49" s="461">
        <v>75.255828707375116</v>
      </c>
      <c r="AL49" s="461">
        <v>75.58445678033307</v>
      </c>
      <c r="AM49" s="461">
        <v>75.913084853291039</v>
      </c>
      <c r="AN49" s="461">
        <v>76.241712926249022</v>
      </c>
      <c r="AO49" s="461">
        <v>76.570340999206991</v>
      </c>
      <c r="AP49" s="461">
        <v>76.898969072164959</v>
      </c>
      <c r="AQ49" s="461">
        <v>77.227597145122928</v>
      </c>
      <c r="AR49" s="461">
        <v>77.556225218080897</v>
      </c>
      <c r="AS49" s="461">
        <v>77.88485329103888</v>
      </c>
      <c r="AT49" s="461">
        <v>78.213481363996834</v>
      </c>
      <c r="AU49" s="461">
        <v>78.542109436954803</v>
      </c>
      <c r="AV49" s="461">
        <v>78.870737509912772</v>
      </c>
      <c r="AW49" s="461">
        <v>79.19936558287074</v>
      </c>
      <c r="AX49" s="461">
        <v>79.527993655828723</v>
      </c>
      <c r="AY49" s="461">
        <v>79.856621728786692</v>
      </c>
      <c r="AZ49" s="461">
        <v>80.185249801744661</v>
      </c>
      <c r="BA49" s="461">
        <v>80.513877874702615</v>
      </c>
      <c r="BB49" s="461">
        <v>80.842505947660598</v>
      </c>
      <c r="BC49" s="461">
        <v>81.171134020618567</v>
      </c>
      <c r="BD49" s="461">
        <v>81.499762093576535</v>
      </c>
      <c r="BE49" s="461">
        <v>81.828390166534504</v>
      </c>
      <c r="BF49" s="461">
        <v>82.157018239492473</v>
      </c>
      <c r="BG49" s="461">
        <v>82.485646312450456</v>
      </c>
      <c r="BH49" s="461">
        <v>82.814274385408424</v>
      </c>
      <c r="BI49" s="461">
        <v>83.142902458366379</v>
      </c>
      <c r="BJ49" s="461">
        <v>83.471530531324362</v>
      </c>
      <c r="BK49" s="461">
        <v>83.800158604282316</v>
      </c>
      <c r="BL49" s="461">
        <v>84.128786677240285</v>
      </c>
      <c r="BM49" s="461">
        <v>84.457414750198268</v>
      </c>
      <c r="BN49" s="461">
        <v>84.786042823156237</v>
      </c>
      <c r="BO49" s="461">
        <v>85.11467089611422</v>
      </c>
      <c r="BP49" s="461">
        <v>85.443298969072174</v>
      </c>
      <c r="BQ49" s="461">
        <v>85.771927042030143</v>
      </c>
      <c r="BR49" s="461">
        <v>86.100555114988126</v>
      </c>
      <c r="BS49" s="461">
        <v>86.42918318794608</v>
      </c>
      <c r="BT49" s="461">
        <v>86.757811260904049</v>
      </c>
      <c r="BU49" s="507">
        <v>87.086439333862018</v>
      </c>
      <c r="BV49" s="461">
        <v>87.41506740682</v>
      </c>
      <c r="BW49" s="461">
        <v>87.743695479777969</v>
      </c>
      <c r="BX49" s="461">
        <v>88.072323552735938</v>
      </c>
      <c r="BY49" s="461">
        <v>88.400951625693907</v>
      </c>
      <c r="BZ49" s="461">
        <v>88.729579698651875</v>
      </c>
      <c r="CA49" s="461">
        <v>89.058207771609844</v>
      </c>
      <c r="CB49" s="461">
        <v>89.386835844567813</v>
      </c>
      <c r="CC49" s="461">
        <v>89.715463917525781</v>
      </c>
      <c r="CD49" s="461">
        <v>90.04409199048375</v>
      </c>
      <c r="CE49" s="461">
        <v>90.372720063441719</v>
      </c>
      <c r="CF49" s="461">
        <v>90.701348136399702</v>
      </c>
      <c r="CG49" s="461">
        <v>91.02997620935767</v>
      </c>
      <c r="CH49" s="461">
        <v>91.358604282315625</v>
      </c>
      <c r="CI49" s="461">
        <v>91.687232355273608</v>
      </c>
      <c r="CJ49" s="461">
        <v>92.015860428231562</v>
      </c>
      <c r="CK49" s="461">
        <v>92.344488501189545</v>
      </c>
      <c r="CL49" s="461">
        <v>92.673116574147514</v>
      </c>
      <c r="CM49" s="461">
        <v>93.001744647105482</v>
      </c>
      <c r="CN49" s="461">
        <v>93.330372720063465</v>
      </c>
      <c r="CO49" s="461">
        <v>93.65900079302142</v>
      </c>
      <c r="CP49" s="461">
        <v>93.987628865979389</v>
      </c>
      <c r="CQ49" s="461">
        <v>94.316256938937372</v>
      </c>
      <c r="CR49" s="461">
        <v>94.644885011895326</v>
      </c>
      <c r="CS49" s="461">
        <v>94.973513084853295</v>
      </c>
      <c r="CT49" s="461">
        <v>95.302141157811263</v>
      </c>
      <c r="CU49" s="461">
        <v>95.630769230769246</v>
      </c>
      <c r="CV49" s="461">
        <v>95.959397303727215</v>
      </c>
      <c r="CW49" s="461">
        <v>96.288025376685184</v>
      </c>
      <c r="CX49" s="461">
        <v>96.616653449643152</v>
      </c>
      <c r="CY49" s="461">
        <v>96.945281522601121</v>
      </c>
      <c r="CZ49" s="461">
        <v>97.27390959555909</v>
      </c>
      <c r="DA49" s="461">
        <v>97.602537668517058</v>
      </c>
      <c r="DB49" s="461">
        <v>97.931165741475027</v>
      </c>
      <c r="DC49" s="461">
        <v>98.25979381443301</v>
      </c>
      <c r="DD49" s="461">
        <v>98.588421887390965</v>
      </c>
      <c r="DE49" s="461">
        <v>98.917049960348947</v>
      </c>
      <c r="DF49" s="461">
        <v>99.245678033306916</v>
      </c>
      <c r="DG49" s="461">
        <v>99.574306106264885</v>
      </c>
      <c r="DH49" s="461">
        <v>99.902934179222854</v>
      </c>
      <c r="DI49" s="461">
        <v>100.23156225218081</v>
      </c>
      <c r="DJ49" s="461">
        <v>100.56019032513879</v>
      </c>
      <c r="DK49" s="461">
        <v>100.88881839809676</v>
      </c>
      <c r="DL49" s="461">
        <v>101.21744647105473</v>
      </c>
      <c r="DM49" s="461">
        <v>101.5460745440127</v>
      </c>
      <c r="DN49" s="461">
        <v>101.87470261697067</v>
      </c>
      <c r="DO49" s="461">
        <v>102.20333068992863</v>
      </c>
      <c r="DP49" s="461">
        <v>102.5319587628866</v>
      </c>
      <c r="DQ49" s="461">
        <v>102.86058683584457</v>
      </c>
      <c r="DR49" s="461">
        <v>103.18921490880254</v>
      </c>
      <c r="DS49" s="461">
        <v>103.51784298176052</v>
      </c>
      <c r="DT49" s="461">
        <v>103.84647105471849</v>
      </c>
      <c r="DU49" s="461">
        <v>104.17509912767646</v>
      </c>
      <c r="DV49" s="461">
        <v>104.50372720063443</v>
      </c>
      <c r="DW49" s="461">
        <v>104.8323552735924</v>
      </c>
      <c r="DX49" s="461">
        <v>105.16098334655037</v>
      </c>
      <c r="DY49" s="461">
        <v>105.48961141950834</v>
      </c>
      <c r="DZ49" s="461">
        <v>105.8182394924663</v>
      </c>
      <c r="EA49" s="461">
        <v>106.14686756542427</v>
      </c>
      <c r="EB49" s="461">
        <v>106.47549563838226</v>
      </c>
      <c r="EC49" s="461">
        <v>106.8041237113402</v>
      </c>
      <c r="ED49" s="461">
        <v>107.13275178429819</v>
      </c>
      <c r="EE49" s="461">
        <v>107.46137985725616</v>
      </c>
      <c r="EF49" s="461">
        <v>107.79000793021413</v>
      </c>
      <c r="EG49" s="461">
        <v>108.1186360031721</v>
      </c>
      <c r="EH49" s="461">
        <v>108.44726407613005</v>
      </c>
      <c r="EI49" s="461">
        <v>108.77589214908804</v>
      </c>
      <c r="EJ49" s="461">
        <v>109.10452022204601</v>
      </c>
      <c r="EK49" s="461">
        <v>109.43314829500396</v>
      </c>
      <c r="EL49" s="461">
        <v>109.76177636796196</v>
      </c>
      <c r="EM49" s="461">
        <v>110.0904044409199</v>
      </c>
      <c r="EN49" s="461">
        <v>110.41903251387789</v>
      </c>
      <c r="EO49" s="461">
        <v>110.74766058683586</v>
      </c>
      <c r="EP49" s="461">
        <v>111.07628865979382</v>
      </c>
      <c r="EQ49" s="461">
        <v>111.4049167327518</v>
      </c>
      <c r="ER49" s="461">
        <v>111.73354480570976</v>
      </c>
      <c r="ES49" s="461">
        <v>112.06217287866772</v>
      </c>
      <c r="ET49" s="461">
        <v>112.39080095162572</v>
      </c>
      <c r="EU49" s="461">
        <v>112.71942902458366</v>
      </c>
      <c r="EV49" s="461">
        <v>113.04805709754163</v>
      </c>
      <c r="EW49" s="461">
        <v>113.3766851704996</v>
      </c>
      <c r="EX49" s="461">
        <v>113.70531324345758</v>
      </c>
      <c r="EY49" s="461">
        <v>114.03394131641556</v>
      </c>
      <c r="EZ49" s="461">
        <v>114.36256938937352</v>
      </c>
      <c r="FA49" s="461">
        <v>114.69119746233149</v>
      </c>
      <c r="FB49" s="461">
        <v>115.01982553528946</v>
      </c>
      <c r="FC49" s="461">
        <v>115.34845360824742</v>
      </c>
      <c r="FD49" s="461">
        <v>115.67708168120539</v>
      </c>
      <c r="FE49" s="461">
        <v>116.00570975416336</v>
      </c>
    </row>
    <row r="50" spans="1:161" x14ac:dyDescent="0.25">
      <c r="A50" s="462">
        <v>7088542</v>
      </c>
      <c r="B50" s="505" t="s">
        <v>245</v>
      </c>
      <c r="C50" s="505" t="s">
        <v>124</v>
      </c>
      <c r="D50" s="461">
        <v>75.524504361617772</v>
      </c>
      <c r="E50" s="461">
        <v>75.909833465503567</v>
      </c>
      <c r="F50" s="461">
        <v>76.29516256938939</v>
      </c>
      <c r="G50" s="461">
        <v>76.680491673275185</v>
      </c>
      <c r="H50" s="461">
        <v>77.065820777160994</v>
      </c>
      <c r="I50" s="461">
        <v>77.451149881046788</v>
      </c>
      <c r="J50" s="461">
        <v>77.836478984932612</v>
      </c>
      <c r="K50" s="461">
        <v>78.221808088818406</v>
      </c>
      <c r="L50" s="461">
        <v>78.607137192704215</v>
      </c>
      <c r="M50" s="461">
        <v>78.99246629659001</v>
      </c>
      <c r="N50" s="461">
        <v>79.377795400475833</v>
      </c>
      <c r="O50" s="461">
        <v>79.763124504361627</v>
      </c>
      <c r="P50" s="461">
        <v>80.148453608247422</v>
      </c>
      <c r="Q50" s="461">
        <v>80.533782712133231</v>
      </c>
      <c r="R50" s="461">
        <v>80.919111816019026</v>
      </c>
      <c r="S50" s="461">
        <v>81.304440919904849</v>
      </c>
      <c r="T50" s="461">
        <v>81.689770023790643</v>
      </c>
      <c r="U50" s="461">
        <v>82.075099127676452</v>
      </c>
      <c r="V50" s="461">
        <v>82.460428231562247</v>
      </c>
      <c r="W50" s="461">
        <v>82.84575733544807</v>
      </c>
      <c r="X50" s="461">
        <v>83.231086439333865</v>
      </c>
      <c r="Y50" s="461">
        <v>83.616415543219674</v>
      </c>
      <c r="Z50" s="461">
        <v>84.001744647105468</v>
      </c>
      <c r="AA50" s="461">
        <v>84.387073750991291</v>
      </c>
      <c r="AB50" s="461">
        <v>84.772402854877086</v>
      </c>
      <c r="AC50" s="461">
        <v>85.157731958762909</v>
      </c>
      <c r="AD50" s="461">
        <v>85.543061062648704</v>
      </c>
      <c r="AE50" s="461">
        <v>85.928390166534484</v>
      </c>
      <c r="AF50" s="461">
        <v>86.313719270420307</v>
      </c>
      <c r="AG50" s="461">
        <v>86.699048374306102</v>
      </c>
      <c r="AH50" s="461">
        <v>87.084377478191925</v>
      </c>
      <c r="AI50" s="461">
        <v>87.469706582077734</v>
      </c>
      <c r="AJ50" s="461">
        <v>87.855035685963529</v>
      </c>
      <c r="AK50" s="461">
        <v>88.240364789849323</v>
      </c>
      <c r="AL50" s="461">
        <v>88.625693893735146</v>
      </c>
      <c r="AM50" s="461">
        <v>89.011022997620941</v>
      </c>
      <c r="AN50" s="461">
        <v>89.39635210150675</v>
      </c>
      <c r="AO50" s="461">
        <v>89.781681205392545</v>
      </c>
      <c r="AP50" s="461">
        <v>90.167010309278368</v>
      </c>
      <c r="AQ50" s="461">
        <v>90.552339413164162</v>
      </c>
      <c r="AR50" s="461">
        <v>90.937668517049971</v>
      </c>
      <c r="AS50" s="461">
        <v>91.322997620935766</v>
      </c>
      <c r="AT50" s="461">
        <v>91.708326724821561</v>
      </c>
      <c r="AU50" s="461">
        <v>92.093655828707384</v>
      </c>
      <c r="AV50" s="461">
        <v>92.478984932593178</v>
      </c>
      <c r="AW50" s="461">
        <v>92.864314036478987</v>
      </c>
      <c r="AX50" s="461">
        <v>93.24964314036481</v>
      </c>
      <c r="AY50" s="461">
        <v>93.634972244250605</v>
      </c>
      <c r="AZ50" s="461">
        <v>94.0203013481364</v>
      </c>
      <c r="BA50" s="461">
        <v>94.405630452022208</v>
      </c>
      <c r="BB50" s="461">
        <v>94.790959555908003</v>
      </c>
      <c r="BC50" s="461">
        <v>95.176288659793826</v>
      </c>
      <c r="BD50" s="461">
        <v>95.561617763679621</v>
      </c>
      <c r="BE50" s="461">
        <v>95.946946867565444</v>
      </c>
      <c r="BF50" s="461">
        <v>96.332275971451239</v>
      </c>
      <c r="BG50" s="461">
        <v>96.717605075337048</v>
      </c>
      <c r="BH50" s="461">
        <v>97.102934179222842</v>
      </c>
      <c r="BI50" s="461">
        <v>97.488263283108637</v>
      </c>
      <c r="BJ50" s="461">
        <v>97.87359238699446</v>
      </c>
      <c r="BK50" s="461">
        <v>98.258921490880255</v>
      </c>
      <c r="BL50" s="461">
        <v>98.644250594766064</v>
      </c>
      <c r="BM50" s="461">
        <v>99.029579698651887</v>
      </c>
      <c r="BN50" s="461">
        <v>99.414908802537681</v>
      </c>
      <c r="BO50" s="461">
        <v>99.80023790642349</v>
      </c>
      <c r="BP50" s="461">
        <v>100.18556701030928</v>
      </c>
      <c r="BQ50" s="461">
        <v>100.57089611419508</v>
      </c>
      <c r="BR50" s="461">
        <v>100.9562252180809</v>
      </c>
      <c r="BS50" s="461">
        <v>101.3415543219667</v>
      </c>
      <c r="BT50" s="461">
        <v>101.72688342585251</v>
      </c>
      <c r="BU50" s="507">
        <v>102.1122125297383</v>
      </c>
      <c r="BV50" s="461">
        <v>102.49754163362412</v>
      </c>
      <c r="BW50" s="461">
        <v>102.88287073750992</v>
      </c>
      <c r="BX50" s="461">
        <v>103.26819984139573</v>
      </c>
      <c r="BY50" s="461">
        <v>103.65352894528152</v>
      </c>
      <c r="BZ50" s="461">
        <v>104.03885804916732</v>
      </c>
      <c r="CA50" s="461">
        <v>104.42418715305314</v>
      </c>
      <c r="CB50" s="461">
        <v>104.80951625693896</v>
      </c>
      <c r="CC50" s="461">
        <v>105.19484536082476</v>
      </c>
      <c r="CD50" s="461">
        <v>105.58017446471057</v>
      </c>
      <c r="CE50" s="461">
        <v>105.96550356859636</v>
      </c>
      <c r="CF50" s="461">
        <v>106.35083267248216</v>
      </c>
      <c r="CG50" s="461">
        <v>106.73616177636798</v>
      </c>
      <c r="CH50" s="461">
        <v>107.12149088025377</v>
      </c>
      <c r="CI50" s="461">
        <v>107.50681998413958</v>
      </c>
      <c r="CJ50" s="461">
        <v>107.89214908802538</v>
      </c>
      <c r="CK50" s="461">
        <v>108.2774781919112</v>
      </c>
      <c r="CL50" s="461">
        <v>108.66280729579699</v>
      </c>
      <c r="CM50" s="461">
        <v>109.0481363996828</v>
      </c>
      <c r="CN50" s="461">
        <v>109.4334655035686</v>
      </c>
      <c r="CO50" s="461">
        <v>109.81879460745439</v>
      </c>
      <c r="CP50" s="461">
        <v>110.20412371134022</v>
      </c>
      <c r="CQ50" s="461">
        <v>110.58945281522602</v>
      </c>
      <c r="CR50" s="461">
        <v>110.97478191911182</v>
      </c>
      <c r="CS50" s="461">
        <v>111.36011102299764</v>
      </c>
      <c r="CT50" s="461">
        <v>111.74544012688344</v>
      </c>
      <c r="CU50" s="461">
        <v>112.13076923076923</v>
      </c>
      <c r="CV50" s="461">
        <v>112.51609833465504</v>
      </c>
      <c r="CW50" s="461">
        <v>112.90142743854084</v>
      </c>
      <c r="CX50" s="461">
        <v>113.28675654242666</v>
      </c>
      <c r="CY50" s="461">
        <v>113.67208564631245</v>
      </c>
      <c r="CZ50" s="461">
        <v>114.05741475019828</v>
      </c>
      <c r="DA50" s="461">
        <v>114.44274385408407</v>
      </c>
      <c r="DB50" s="461">
        <v>114.82807295796988</v>
      </c>
      <c r="DC50" s="461">
        <v>115.21340206185567</v>
      </c>
      <c r="DD50" s="461">
        <v>115.59873116574147</v>
      </c>
      <c r="DE50" s="461">
        <v>115.98406026962729</v>
      </c>
      <c r="DF50" s="461">
        <v>116.3693893735131</v>
      </c>
      <c r="DG50" s="461">
        <v>116.7547184773989</v>
      </c>
      <c r="DH50" s="461">
        <v>117.14004758128472</v>
      </c>
      <c r="DI50" s="461">
        <v>117.52537668517051</v>
      </c>
      <c r="DJ50" s="461">
        <v>117.91070578905631</v>
      </c>
      <c r="DK50" s="461">
        <v>118.29603489294212</v>
      </c>
      <c r="DL50" s="461">
        <v>118.68136399682791</v>
      </c>
      <c r="DM50" s="461">
        <v>119.06669310071374</v>
      </c>
      <c r="DN50" s="461">
        <v>119.45202220459953</v>
      </c>
      <c r="DO50" s="461">
        <v>119.83735130848534</v>
      </c>
      <c r="DP50" s="461">
        <v>120.22268041237113</v>
      </c>
      <c r="DQ50" s="461">
        <v>120.60800951625696</v>
      </c>
      <c r="DR50" s="461">
        <v>120.99333862014275</v>
      </c>
      <c r="DS50" s="461">
        <v>121.37866772402855</v>
      </c>
      <c r="DT50" s="461">
        <v>121.76399682791435</v>
      </c>
      <c r="DU50" s="461">
        <v>122.14932593180018</v>
      </c>
      <c r="DV50" s="461">
        <v>122.53465503568597</v>
      </c>
      <c r="DW50" s="461">
        <v>122.9199841395718</v>
      </c>
      <c r="DX50" s="461">
        <v>123.30531324345758</v>
      </c>
      <c r="DY50" s="461">
        <v>123.69064234734337</v>
      </c>
      <c r="DZ50" s="461">
        <v>124.07597145122919</v>
      </c>
      <c r="EA50" s="461">
        <v>124.46130055511499</v>
      </c>
      <c r="EB50" s="461">
        <v>124.84662965900081</v>
      </c>
      <c r="EC50" s="461">
        <v>125.23195876288661</v>
      </c>
      <c r="ED50" s="461">
        <v>125.61728786677241</v>
      </c>
      <c r="EE50" s="461">
        <v>126.00261697065821</v>
      </c>
      <c r="EF50" s="461">
        <v>126.387946074544</v>
      </c>
      <c r="EG50" s="461">
        <v>126.77327517842983</v>
      </c>
      <c r="EH50" s="461">
        <v>127.15860428231562</v>
      </c>
      <c r="EI50" s="461">
        <v>127.54393338620143</v>
      </c>
      <c r="EJ50" s="461">
        <v>127.92926249008725</v>
      </c>
      <c r="EK50" s="461">
        <v>128.31459159397303</v>
      </c>
      <c r="EL50" s="461">
        <v>128.69992069785883</v>
      </c>
      <c r="EM50" s="461">
        <v>129.08524980174465</v>
      </c>
      <c r="EN50" s="461">
        <v>129.47057890563045</v>
      </c>
      <c r="EO50" s="461">
        <v>129.85590800951627</v>
      </c>
      <c r="EP50" s="461">
        <v>130.24123711340206</v>
      </c>
      <c r="EQ50" s="461">
        <v>130.62656621728789</v>
      </c>
      <c r="ER50" s="461">
        <v>131.01189532117368</v>
      </c>
      <c r="ES50" s="461">
        <v>131.39722442505948</v>
      </c>
      <c r="ET50" s="461">
        <v>131.78255352894527</v>
      </c>
      <c r="EU50" s="461">
        <v>132.16788263283107</v>
      </c>
      <c r="EV50" s="461">
        <v>132.55321173671689</v>
      </c>
      <c r="EW50" s="461">
        <v>132.93854084060268</v>
      </c>
      <c r="EX50" s="461">
        <v>133.32386994448851</v>
      </c>
      <c r="EY50" s="461">
        <v>133.70919904837433</v>
      </c>
      <c r="EZ50" s="461">
        <v>134.09452815226012</v>
      </c>
      <c r="FA50" s="461">
        <v>134.47985725614592</v>
      </c>
      <c r="FB50" s="461">
        <v>134.86518636003174</v>
      </c>
      <c r="FC50" s="461">
        <v>135.25051546391754</v>
      </c>
      <c r="FD50" s="461">
        <v>135.63584456780333</v>
      </c>
      <c r="FE50" s="461">
        <v>136.02117367168913</v>
      </c>
    </row>
    <row r="51" spans="1:161" x14ac:dyDescent="0.25">
      <c r="A51" s="462">
        <v>7089463</v>
      </c>
      <c r="B51" s="505" t="s">
        <v>246</v>
      </c>
      <c r="C51" s="505" t="s">
        <v>124</v>
      </c>
      <c r="D51" s="461">
        <v>111.10705789056306</v>
      </c>
      <c r="E51" s="461">
        <v>111.69183187946075</v>
      </c>
      <c r="F51" s="461">
        <v>112.27660586835844</v>
      </c>
      <c r="G51" s="461">
        <v>112.86137985725615</v>
      </c>
      <c r="H51" s="461">
        <v>113.44615384615385</v>
      </c>
      <c r="I51" s="461">
        <v>114.03092783505156</v>
      </c>
      <c r="J51" s="461">
        <v>114.61570182394925</v>
      </c>
      <c r="K51" s="461">
        <v>115.20047581284695</v>
      </c>
      <c r="L51" s="461">
        <v>115.78524980174465</v>
      </c>
      <c r="M51" s="461">
        <v>116.37002379064234</v>
      </c>
      <c r="N51" s="461">
        <v>116.95479777954004</v>
      </c>
      <c r="O51" s="461">
        <v>117.53957176843775</v>
      </c>
      <c r="P51" s="461">
        <v>118.12434575733543</v>
      </c>
      <c r="Q51" s="461">
        <v>118.70911974623314</v>
      </c>
      <c r="R51" s="461">
        <v>119.29389373513085</v>
      </c>
      <c r="S51" s="461">
        <v>119.87866772402856</v>
      </c>
      <c r="T51" s="461">
        <v>120.46344171292624</v>
      </c>
      <c r="U51" s="461">
        <v>121.04821570182395</v>
      </c>
      <c r="V51" s="461">
        <v>121.63298969072166</v>
      </c>
      <c r="W51" s="461">
        <v>122.21776367961937</v>
      </c>
      <c r="X51" s="461">
        <v>122.80253766851705</v>
      </c>
      <c r="Y51" s="461">
        <v>123.38731165741476</v>
      </c>
      <c r="Z51" s="461">
        <v>123.97208564631244</v>
      </c>
      <c r="AA51" s="461">
        <v>124.55685963521017</v>
      </c>
      <c r="AB51" s="461">
        <v>125.14163362410785</v>
      </c>
      <c r="AC51" s="461">
        <v>125.72640761300556</v>
      </c>
      <c r="AD51" s="461">
        <v>126.31118160190327</v>
      </c>
      <c r="AE51" s="461">
        <v>126.89595559080095</v>
      </c>
      <c r="AF51" s="461">
        <v>127.48072957969866</v>
      </c>
      <c r="AG51" s="461">
        <v>128.06550356859634</v>
      </c>
      <c r="AH51" s="461">
        <v>128.65027755749404</v>
      </c>
      <c r="AI51" s="461">
        <v>129.23505154639176</v>
      </c>
      <c r="AJ51" s="461">
        <v>129.81982553528945</v>
      </c>
      <c r="AK51" s="461">
        <v>130.40459952418718</v>
      </c>
      <c r="AL51" s="461">
        <v>130.98937351308484</v>
      </c>
      <c r="AM51" s="461">
        <v>131.57414750198257</v>
      </c>
      <c r="AN51" s="461">
        <v>132.15892149088026</v>
      </c>
      <c r="AO51" s="461">
        <v>132.74369547977795</v>
      </c>
      <c r="AP51" s="461">
        <v>133.32846946867568</v>
      </c>
      <c r="AQ51" s="461">
        <v>133.91324345757337</v>
      </c>
      <c r="AR51" s="461">
        <v>134.49801744647107</v>
      </c>
      <c r="AS51" s="461">
        <v>135.08279143536876</v>
      </c>
      <c r="AT51" s="461">
        <v>135.66756542426646</v>
      </c>
      <c r="AU51" s="461">
        <v>136.25233941316418</v>
      </c>
      <c r="AV51" s="461">
        <v>136.83711340206185</v>
      </c>
      <c r="AW51" s="461">
        <v>137.42188739095957</v>
      </c>
      <c r="AX51" s="461">
        <v>138.00666137985726</v>
      </c>
      <c r="AY51" s="461">
        <v>138.59143536875496</v>
      </c>
      <c r="AZ51" s="461">
        <v>139.17620935765268</v>
      </c>
      <c r="BA51" s="461">
        <v>139.76098334655035</v>
      </c>
      <c r="BB51" s="461">
        <v>140.34575733544807</v>
      </c>
      <c r="BC51" s="461">
        <v>140.93053132434576</v>
      </c>
      <c r="BD51" s="461">
        <v>141.51530531324346</v>
      </c>
      <c r="BE51" s="461">
        <v>142.10007930214115</v>
      </c>
      <c r="BF51" s="461">
        <v>142.68485329103885</v>
      </c>
      <c r="BG51" s="461">
        <v>143.26962727993657</v>
      </c>
      <c r="BH51" s="461">
        <v>143.85440126883429</v>
      </c>
      <c r="BI51" s="461">
        <v>144.43917525773196</v>
      </c>
      <c r="BJ51" s="461">
        <v>145.02394924662968</v>
      </c>
      <c r="BK51" s="461">
        <v>145.60872323552735</v>
      </c>
      <c r="BL51" s="461">
        <v>146.19349722442507</v>
      </c>
      <c r="BM51" s="461">
        <v>146.77827121332277</v>
      </c>
      <c r="BN51" s="461">
        <v>147.36304520222046</v>
      </c>
      <c r="BO51" s="461">
        <v>147.94781919111816</v>
      </c>
      <c r="BP51" s="461">
        <v>148.53259318001588</v>
      </c>
      <c r="BQ51" s="461">
        <v>149.11736716891357</v>
      </c>
      <c r="BR51" s="461">
        <v>149.7021411578113</v>
      </c>
      <c r="BS51" s="461">
        <v>150.28691514670896</v>
      </c>
      <c r="BT51" s="461">
        <v>150.87168913560669</v>
      </c>
      <c r="BU51" s="507">
        <v>151.45646312450435</v>
      </c>
      <c r="BV51" s="461">
        <v>152.04123711340208</v>
      </c>
      <c r="BW51" s="461">
        <v>152.62601110229977</v>
      </c>
      <c r="BX51" s="461">
        <v>153.21078509119747</v>
      </c>
      <c r="BY51" s="461">
        <v>153.79555908009519</v>
      </c>
      <c r="BZ51" s="461">
        <v>154.38033306899288</v>
      </c>
      <c r="CA51" s="461">
        <v>154.96510705789058</v>
      </c>
      <c r="CB51" s="461">
        <v>155.54988104678827</v>
      </c>
      <c r="CC51" s="461">
        <v>156.13465503568597</v>
      </c>
      <c r="CD51" s="461">
        <v>156.71942902458366</v>
      </c>
      <c r="CE51" s="461">
        <v>157.30420301348136</v>
      </c>
      <c r="CF51" s="461">
        <v>157.88897700237908</v>
      </c>
      <c r="CG51" s="461">
        <v>158.4737509912768</v>
      </c>
      <c r="CH51" s="461">
        <v>159.05852498017447</v>
      </c>
      <c r="CI51" s="461">
        <v>159.64329896907219</v>
      </c>
      <c r="CJ51" s="461">
        <v>160.22807295796986</v>
      </c>
      <c r="CK51" s="461">
        <v>160.81284694686758</v>
      </c>
      <c r="CL51" s="461">
        <v>161.39762093576527</v>
      </c>
      <c r="CM51" s="461">
        <v>161.98239492466297</v>
      </c>
      <c r="CN51" s="461">
        <v>162.56716891356066</v>
      </c>
      <c r="CO51" s="461">
        <v>163.15194290245839</v>
      </c>
      <c r="CP51" s="461">
        <v>163.73671689135608</v>
      </c>
      <c r="CQ51" s="461">
        <v>164.3214908802538</v>
      </c>
      <c r="CR51" s="461">
        <v>164.90626486915147</v>
      </c>
      <c r="CS51" s="461">
        <v>165.49103885804919</v>
      </c>
      <c r="CT51" s="461">
        <v>166.07581284694686</v>
      </c>
      <c r="CU51" s="461">
        <v>166.66058683584458</v>
      </c>
      <c r="CV51" s="461">
        <v>167.24536082474228</v>
      </c>
      <c r="CW51" s="461">
        <v>167.83013481363997</v>
      </c>
      <c r="CX51" s="461">
        <v>168.4149088025377</v>
      </c>
      <c r="CY51" s="461">
        <v>168.99968279143539</v>
      </c>
      <c r="CZ51" s="461">
        <v>169.58445678033308</v>
      </c>
      <c r="DA51" s="461">
        <v>170.16923076923078</v>
      </c>
      <c r="DB51" s="461">
        <v>170.75400475812847</v>
      </c>
      <c r="DC51" s="461">
        <v>171.3387787470262</v>
      </c>
      <c r="DD51" s="461">
        <v>171.92355273592386</v>
      </c>
      <c r="DE51" s="461">
        <v>172.50832672482159</v>
      </c>
      <c r="DF51" s="461">
        <v>173.09310071371928</v>
      </c>
      <c r="DG51" s="461">
        <v>173.67787470261698</v>
      </c>
      <c r="DH51" s="461">
        <v>174.2626486915147</v>
      </c>
      <c r="DI51" s="461">
        <v>174.84742268041236</v>
      </c>
      <c r="DJ51" s="461">
        <v>175.43219666931009</v>
      </c>
      <c r="DK51" s="461">
        <v>176.01697065820778</v>
      </c>
      <c r="DL51" s="461">
        <v>176.60174464710548</v>
      </c>
      <c r="DM51" s="461">
        <v>177.18651863600317</v>
      </c>
      <c r="DN51" s="461">
        <v>177.77129262490087</v>
      </c>
      <c r="DO51" s="461">
        <v>178.35606661379856</v>
      </c>
      <c r="DP51" s="461">
        <v>178.94084060269631</v>
      </c>
      <c r="DQ51" s="461">
        <v>179.52561459159398</v>
      </c>
      <c r="DR51" s="461">
        <v>180.1103885804917</v>
      </c>
      <c r="DS51" s="461">
        <v>180.69516256938937</v>
      </c>
      <c r="DT51" s="461">
        <v>181.27993655828709</v>
      </c>
      <c r="DU51" s="461">
        <v>181.86471054718479</v>
      </c>
      <c r="DV51" s="461">
        <v>182.44948453608248</v>
      </c>
      <c r="DW51" s="461">
        <v>183.03425852498017</v>
      </c>
      <c r="DX51" s="461">
        <v>183.6190325138779</v>
      </c>
      <c r="DY51" s="461">
        <v>184.20380650277559</v>
      </c>
      <c r="DZ51" s="461">
        <v>184.78858049167332</v>
      </c>
      <c r="EA51" s="461">
        <v>185.37335448057098</v>
      </c>
      <c r="EB51" s="461">
        <v>185.9581284694687</v>
      </c>
      <c r="EC51" s="461">
        <v>186.54290245836637</v>
      </c>
      <c r="ED51" s="461">
        <v>187.12767644726409</v>
      </c>
      <c r="EE51" s="461">
        <v>187.71245043616179</v>
      </c>
      <c r="EF51" s="461">
        <v>188.29722442505948</v>
      </c>
      <c r="EG51" s="461">
        <v>188.88199841395721</v>
      </c>
      <c r="EH51" s="461">
        <v>189.4667724028549</v>
      </c>
      <c r="EI51" s="461">
        <v>190.05154639175259</v>
      </c>
      <c r="EJ51" s="461">
        <v>190.63632038065029</v>
      </c>
      <c r="EK51" s="461">
        <v>191.22109436954798</v>
      </c>
      <c r="EL51" s="461">
        <v>191.80586835844568</v>
      </c>
      <c r="EM51" s="461">
        <v>192.39064234734337</v>
      </c>
      <c r="EN51" s="461">
        <v>192.97541633624107</v>
      </c>
      <c r="EO51" s="461">
        <v>193.56019032513879</v>
      </c>
      <c r="EP51" s="461">
        <v>194.14496431403649</v>
      </c>
      <c r="EQ51" s="461">
        <v>194.72973830293421</v>
      </c>
      <c r="ER51" s="461">
        <v>195.31451229183187</v>
      </c>
      <c r="ES51" s="461">
        <v>195.8992862807296</v>
      </c>
      <c r="ET51" s="461">
        <v>196.48406026962729</v>
      </c>
      <c r="EU51" s="461">
        <v>197.06883425852499</v>
      </c>
      <c r="EV51" s="461">
        <v>197.65360824742268</v>
      </c>
      <c r="EW51" s="461">
        <v>198.23838223632038</v>
      </c>
      <c r="EX51" s="461">
        <v>198.8231562252181</v>
      </c>
      <c r="EY51" s="461">
        <v>199.40793021411582</v>
      </c>
      <c r="EZ51" s="461">
        <v>199.99270420301349</v>
      </c>
      <c r="FA51" s="461">
        <v>200.57747819191121</v>
      </c>
      <c r="FB51" s="461">
        <v>201.16225218080888</v>
      </c>
      <c r="FC51" s="461">
        <v>201.7470261697066</v>
      </c>
      <c r="FD51" s="461">
        <v>202.3318001586043</v>
      </c>
      <c r="FE51" s="461">
        <v>202.91657414750199</v>
      </c>
    </row>
    <row r="52" spans="1:161" ht="13" x14ac:dyDescent="0.3">
      <c r="B52" s="504" t="s">
        <v>247</v>
      </c>
      <c r="C52" s="505"/>
      <c r="D52" s="461"/>
      <c r="E52" s="461"/>
      <c r="F52" s="461"/>
      <c r="G52" s="461"/>
      <c r="H52" s="461"/>
      <c r="I52" s="461"/>
      <c r="J52" s="461"/>
      <c r="K52" s="461"/>
      <c r="L52" s="461"/>
      <c r="M52" s="461"/>
      <c r="N52" s="461"/>
      <c r="O52" s="461"/>
      <c r="P52" s="461"/>
      <c r="Q52" s="461"/>
      <c r="R52" s="461"/>
      <c r="S52" s="461"/>
      <c r="T52" s="461"/>
      <c r="U52" s="461"/>
      <c r="V52" s="461"/>
      <c r="W52" s="461"/>
      <c r="X52" s="461"/>
      <c r="Y52" s="461"/>
      <c r="Z52" s="461"/>
      <c r="AA52" s="461"/>
      <c r="AB52" s="461"/>
      <c r="AC52" s="461"/>
      <c r="AD52" s="461"/>
      <c r="AE52" s="461"/>
      <c r="AF52" s="461"/>
      <c r="AG52" s="461"/>
      <c r="AH52" s="461"/>
      <c r="AI52" s="461"/>
      <c r="AJ52" s="461"/>
      <c r="AK52" s="461"/>
      <c r="AL52" s="461"/>
      <c r="AM52" s="461"/>
      <c r="AN52" s="461"/>
      <c r="AO52" s="461"/>
      <c r="AP52" s="461"/>
      <c r="AQ52" s="461"/>
      <c r="AR52" s="461"/>
      <c r="AS52" s="461"/>
      <c r="AT52" s="461"/>
      <c r="AU52" s="461"/>
      <c r="AV52" s="461"/>
      <c r="AW52" s="461"/>
      <c r="AX52" s="461"/>
      <c r="AY52" s="461"/>
      <c r="AZ52" s="461"/>
      <c r="BA52" s="461"/>
      <c r="BB52" s="461"/>
      <c r="BC52" s="461"/>
      <c r="BD52" s="461"/>
      <c r="BE52" s="461"/>
      <c r="BF52" s="461"/>
      <c r="BG52" s="461"/>
      <c r="BH52" s="461"/>
      <c r="BI52" s="461"/>
      <c r="BJ52" s="461"/>
      <c r="BK52" s="461"/>
      <c r="BL52" s="461"/>
      <c r="BM52" s="461"/>
      <c r="BN52" s="461"/>
      <c r="BO52" s="461"/>
      <c r="BP52" s="461"/>
      <c r="BQ52" s="461"/>
      <c r="BR52" s="461"/>
      <c r="BS52" s="461"/>
      <c r="BT52" s="461"/>
      <c r="BU52" s="507"/>
      <c r="BV52" s="461"/>
      <c r="BW52" s="461"/>
      <c r="BX52" s="461"/>
      <c r="BY52" s="461"/>
      <c r="BZ52" s="461"/>
      <c r="CA52" s="461"/>
      <c r="CB52" s="461"/>
      <c r="CC52" s="461"/>
      <c r="CD52" s="461"/>
      <c r="CE52" s="461"/>
      <c r="CF52" s="461"/>
      <c r="CG52" s="461"/>
      <c r="CH52" s="461"/>
      <c r="CI52" s="461"/>
      <c r="CJ52" s="461"/>
      <c r="CK52" s="461"/>
      <c r="CL52" s="461"/>
      <c r="CM52" s="461"/>
      <c r="CN52" s="461"/>
      <c r="CO52" s="461"/>
      <c r="CP52" s="461"/>
      <c r="CQ52" s="461"/>
      <c r="CR52" s="461"/>
      <c r="CS52" s="461"/>
      <c r="CT52" s="461"/>
      <c r="CU52" s="461"/>
      <c r="CV52" s="461"/>
      <c r="CW52" s="461"/>
      <c r="CX52" s="461"/>
      <c r="CY52" s="461"/>
      <c r="CZ52" s="461"/>
      <c r="DA52" s="461"/>
      <c r="DB52" s="461"/>
      <c r="DC52" s="461"/>
      <c r="DD52" s="461"/>
      <c r="DE52" s="461"/>
      <c r="DF52" s="461"/>
      <c r="DG52" s="461"/>
      <c r="DH52" s="461"/>
      <c r="DI52" s="461"/>
      <c r="DJ52" s="461"/>
      <c r="DK52" s="461"/>
      <c r="DL52" s="461"/>
      <c r="DM52" s="461"/>
      <c r="DN52" s="461"/>
      <c r="DO52" s="461"/>
      <c r="DP52" s="461"/>
      <c r="DQ52" s="461"/>
      <c r="DR52" s="461"/>
      <c r="DS52" s="461"/>
      <c r="DT52" s="461"/>
      <c r="DU52" s="461"/>
      <c r="DV52" s="461"/>
      <c r="DW52" s="461"/>
      <c r="DX52" s="461"/>
      <c r="DY52" s="461"/>
      <c r="DZ52" s="461"/>
      <c r="EA52" s="461"/>
      <c r="EB52" s="461"/>
      <c r="EC52" s="461"/>
      <c r="ED52" s="461"/>
      <c r="EE52" s="461"/>
      <c r="EF52" s="461"/>
      <c r="EG52" s="461"/>
      <c r="EH52" s="461"/>
      <c r="EI52" s="461"/>
      <c r="EJ52" s="461"/>
      <c r="EK52" s="461"/>
      <c r="EL52" s="461"/>
      <c r="EM52" s="461"/>
      <c r="EN52" s="461"/>
      <c r="EO52" s="461"/>
      <c r="EP52" s="461"/>
      <c r="EQ52" s="461"/>
      <c r="ER52" s="461"/>
      <c r="ES52" s="461"/>
      <c r="ET52" s="461"/>
      <c r="EU52" s="461"/>
      <c r="EV52" s="461"/>
      <c r="EW52" s="461"/>
      <c r="EX52" s="461"/>
      <c r="EY52" s="461"/>
      <c r="EZ52" s="461"/>
      <c r="FA52" s="461"/>
      <c r="FB52" s="461"/>
      <c r="FC52" s="461"/>
      <c r="FD52" s="461"/>
      <c r="FE52" s="461"/>
    </row>
    <row r="53" spans="1:161" x14ac:dyDescent="0.25">
      <c r="A53" s="462">
        <v>7500610</v>
      </c>
      <c r="B53" s="505" t="s">
        <v>227</v>
      </c>
      <c r="C53" s="505" t="s">
        <v>153</v>
      </c>
      <c r="D53" s="461">
        <v>3.8769230769230769</v>
      </c>
      <c r="E53" s="461">
        <v>3.8969072164948453</v>
      </c>
      <c r="F53" s="461">
        <v>3.9168913560666136</v>
      </c>
      <c r="G53" s="461">
        <v>3.9368754956383829</v>
      </c>
      <c r="H53" s="461">
        <v>3.9568596352101513</v>
      </c>
      <c r="I53" s="461">
        <v>3.9768437747819196</v>
      </c>
      <c r="J53" s="461">
        <v>3.996827914353688</v>
      </c>
      <c r="K53" s="461">
        <v>4.0168120539254559</v>
      </c>
      <c r="L53" s="461">
        <v>4.0367961934972243</v>
      </c>
      <c r="M53" s="461">
        <v>4.0567803330689927</v>
      </c>
      <c r="N53" s="461">
        <v>4.0767644726407619</v>
      </c>
      <c r="O53" s="461">
        <v>4.0967486122125303</v>
      </c>
      <c r="P53" s="461">
        <v>4.1167327517842986</v>
      </c>
      <c r="Q53" s="461">
        <v>4.136716891356067</v>
      </c>
      <c r="R53" s="461">
        <v>4.1567010309278354</v>
      </c>
      <c r="S53" s="461">
        <v>4.1766851704996037</v>
      </c>
      <c r="T53" s="461">
        <v>4.1966693100713721</v>
      </c>
      <c r="U53" s="461">
        <v>4.2166534496431405</v>
      </c>
      <c r="V53" s="461">
        <v>4.2366375892149097</v>
      </c>
      <c r="W53" s="461">
        <v>4.2566217287866781</v>
      </c>
      <c r="X53" s="461">
        <v>4.2766058683584465</v>
      </c>
      <c r="Y53" s="461">
        <v>4.2965900079302157</v>
      </c>
      <c r="Z53" s="461">
        <v>4.3165741475019832</v>
      </c>
      <c r="AA53" s="461">
        <v>4.3365582870737516</v>
      </c>
      <c r="AB53" s="461">
        <v>4.3565424266455199</v>
      </c>
      <c r="AC53" s="461">
        <v>4.3765265662172883</v>
      </c>
      <c r="AD53" s="461">
        <v>4.3965107057890567</v>
      </c>
      <c r="AE53" s="461">
        <v>4.416494845360825</v>
      </c>
      <c r="AF53" s="461">
        <v>4.4364789849325934</v>
      </c>
      <c r="AG53" s="461">
        <v>4.4564631245043618</v>
      </c>
      <c r="AH53" s="461">
        <v>4.4764472640761301</v>
      </c>
      <c r="AI53" s="461">
        <v>4.4964314036478994</v>
      </c>
      <c r="AJ53" s="461">
        <v>4.5164155432196669</v>
      </c>
      <c r="AK53" s="461">
        <v>4.5363996827914361</v>
      </c>
      <c r="AL53" s="461">
        <v>4.5563838223632036</v>
      </c>
      <c r="AM53" s="461">
        <v>4.5763679619349729</v>
      </c>
      <c r="AN53" s="461">
        <v>4.5963521015067412</v>
      </c>
      <c r="AO53" s="461">
        <v>4.6163362410785096</v>
      </c>
      <c r="AP53" s="461">
        <v>4.636320380650278</v>
      </c>
      <c r="AQ53" s="461">
        <v>4.6563045202220463</v>
      </c>
      <c r="AR53" s="461">
        <v>4.6762886597938147</v>
      </c>
      <c r="AS53" s="461">
        <v>4.6962727993655839</v>
      </c>
      <c r="AT53" s="461">
        <v>4.7162569389373523</v>
      </c>
      <c r="AU53" s="461">
        <v>4.7362410785091207</v>
      </c>
      <c r="AV53" s="461">
        <v>4.7562252180808891</v>
      </c>
      <c r="AW53" s="461">
        <v>4.7762093576526574</v>
      </c>
      <c r="AX53" s="461">
        <v>4.7961934972244258</v>
      </c>
      <c r="AY53" s="461">
        <v>4.8161776367961942</v>
      </c>
      <c r="AZ53" s="461">
        <v>4.8361617763679625</v>
      </c>
      <c r="BA53" s="461">
        <v>4.8561459159397309</v>
      </c>
      <c r="BB53" s="461">
        <v>4.8761300555114993</v>
      </c>
      <c r="BC53" s="461">
        <v>4.8961141950832676</v>
      </c>
      <c r="BD53" s="461">
        <v>4.916098334655036</v>
      </c>
      <c r="BE53" s="461">
        <v>4.9360824742268044</v>
      </c>
      <c r="BF53" s="461">
        <v>4.9560666137985727</v>
      </c>
      <c r="BG53" s="461">
        <v>4.9760507533703411</v>
      </c>
      <c r="BH53" s="461">
        <v>4.9960348929421103</v>
      </c>
      <c r="BI53" s="461">
        <v>5.0160190325138778</v>
      </c>
      <c r="BJ53" s="461">
        <v>5.0360031720856471</v>
      </c>
      <c r="BK53" s="461">
        <v>5.0559873116574146</v>
      </c>
      <c r="BL53" s="461">
        <v>5.0759714512291838</v>
      </c>
      <c r="BM53" s="461">
        <v>5.0959555908009531</v>
      </c>
      <c r="BN53" s="461">
        <v>5.1159397303727205</v>
      </c>
      <c r="BO53" s="461">
        <v>5.1359238699444898</v>
      </c>
      <c r="BP53" s="461">
        <v>5.1559080095162573</v>
      </c>
      <c r="BQ53" s="461">
        <v>5.1758921490880265</v>
      </c>
      <c r="BR53" s="461">
        <v>5.1958762886597949</v>
      </c>
      <c r="BS53" s="461">
        <v>5.2158604282315633</v>
      </c>
      <c r="BT53" s="461">
        <v>5.2358445678033316</v>
      </c>
      <c r="BU53" s="507">
        <v>5.2558287073751</v>
      </c>
      <c r="BV53" s="461">
        <v>5.2758128469468684</v>
      </c>
      <c r="BW53" s="461">
        <v>5.2957969865186367</v>
      </c>
      <c r="BX53" s="461">
        <v>5.3157811260904051</v>
      </c>
      <c r="BY53" s="461">
        <v>5.3357652656621735</v>
      </c>
      <c r="BZ53" s="461">
        <v>5.3557494052339418</v>
      </c>
      <c r="CA53" s="461">
        <v>5.3757335448057102</v>
      </c>
      <c r="CB53" s="461">
        <v>5.3957176843774786</v>
      </c>
      <c r="CC53" s="461">
        <v>5.4157018239492469</v>
      </c>
      <c r="CD53" s="461">
        <v>5.4356859635210153</v>
      </c>
      <c r="CE53" s="461">
        <v>5.4556701030927837</v>
      </c>
      <c r="CF53" s="461">
        <v>5.4756542426645529</v>
      </c>
      <c r="CG53" s="461">
        <v>5.4956383822363213</v>
      </c>
      <c r="CH53" s="461">
        <v>5.5156225218080897</v>
      </c>
      <c r="CI53" s="461">
        <v>5.535606661379858</v>
      </c>
      <c r="CJ53" s="461">
        <v>5.5555908009516264</v>
      </c>
      <c r="CK53" s="461">
        <v>5.5755749405233948</v>
      </c>
      <c r="CL53" s="461">
        <v>5.595559080095164</v>
      </c>
      <c r="CM53" s="461">
        <v>5.6155432196669315</v>
      </c>
      <c r="CN53" s="461">
        <v>5.6355273592387007</v>
      </c>
      <c r="CO53" s="461">
        <v>5.6555114988104682</v>
      </c>
      <c r="CP53" s="461">
        <v>5.6754956383822375</v>
      </c>
      <c r="CQ53" s="461">
        <v>5.6954797779540058</v>
      </c>
      <c r="CR53" s="461">
        <v>5.7154639175257742</v>
      </c>
      <c r="CS53" s="461">
        <v>5.7354480570975426</v>
      </c>
      <c r="CT53" s="461">
        <v>5.7554321966693109</v>
      </c>
      <c r="CU53" s="461">
        <v>5.7754163362410793</v>
      </c>
      <c r="CV53" s="461">
        <v>5.7954004758128477</v>
      </c>
      <c r="CW53" s="461">
        <v>5.815384615384616</v>
      </c>
      <c r="CX53" s="461">
        <v>5.8353687549563844</v>
      </c>
      <c r="CY53" s="461">
        <v>5.8553528945281528</v>
      </c>
      <c r="CZ53" s="461">
        <v>5.8753370340999211</v>
      </c>
      <c r="DA53" s="461">
        <v>5.8953211736716904</v>
      </c>
      <c r="DB53" s="461">
        <v>5.9153053132434579</v>
      </c>
      <c r="DC53" s="461">
        <v>5.9352894528152271</v>
      </c>
      <c r="DD53" s="461">
        <v>5.9552735923869946</v>
      </c>
      <c r="DE53" s="461">
        <v>5.9752577319587639</v>
      </c>
      <c r="DF53" s="461">
        <v>5.9952418715305322</v>
      </c>
      <c r="DG53" s="461">
        <v>6.0152260111023006</v>
      </c>
      <c r="DH53" s="461">
        <v>6.035210150674069</v>
      </c>
      <c r="DI53" s="461">
        <v>6.0551942902458373</v>
      </c>
      <c r="DJ53" s="461">
        <v>6.0751784298176057</v>
      </c>
      <c r="DK53" s="461">
        <v>6.095162569389375</v>
      </c>
      <c r="DL53" s="461">
        <v>6.1151467089611424</v>
      </c>
      <c r="DM53" s="461">
        <v>6.1351308485329117</v>
      </c>
      <c r="DN53" s="461">
        <v>6.1551149881046792</v>
      </c>
      <c r="DO53" s="461">
        <v>6.1750991276764484</v>
      </c>
      <c r="DP53" s="461">
        <v>6.1950832672482168</v>
      </c>
      <c r="DQ53" s="461">
        <v>6.2150674068199852</v>
      </c>
      <c r="DR53" s="461">
        <v>6.2350515463917535</v>
      </c>
      <c r="DS53" s="461">
        <v>6.2550356859635219</v>
      </c>
      <c r="DT53" s="461">
        <v>6.2750198255352903</v>
      </c>
      <c r="DU53" s="461">
        <v>6.2950039651070586</v>
      </c>
      <c r="DV53" s="461">
        <v>6.314988104678827</v>
      </c>
      <c r="DW53" s="461">
        <v>6.3349722442505954</v>
      </c>
      <c r="DX53" s="461">
        <v>6.3549563838223637</v>
      </c>
      <c r="DY53" s="461">
        <v>6.3749405233941321</v>
      </c>
      <c r="DZ53" s="461">
        <v>6.3949246629659005</v>
      </c>
      <c r="EA53" s="461">
        <v>6.4149088025376688</v>
      </c>
      <c r="EB53" s="461">
        <v>6.4348929421094372</v>
      </c>
      <c r="EC53" s="461">
        <v>6.4548770816812056</v>
      </c>
      <c r="ED53" s="461">
        <v>6.4748612212529739</v>
      </c>
      <c r="EE53" s="461">
        <v>6.4948453608247423</v>
      </c>
      <c r="EF53" s="461">
        <v>6.5148295003965107</v>
      </c>
      <c r="EG53" s="461">
        <v>6.534813639968279</v>
      </c>
      <c r="EH53" s="461">
        <v>6.5547977795400474</v>
      </c>
      <c r="EI53" s="461">
        <v>6.5747819191118158</v>
      </c>
      <c r="EJ53" s="461">
        <v>6.5947660586835859</v>
      </c>
      <c r="EK53" s="461">
        <v>6.6147501982553525</v>
      </c>
      <c r="EL53" s="461">
        <v>6.6347343378271226</v>
      </c>
      <c r="EM53" s="461">
        <v>6.6547184773988892</v>
      </c>
      <c r="EN53" s="461">
        <v>6.6747026169706594</v>
      </c>
      <c r="EO53" s="461">
        <v>6.6946867565424277</v>
      </c>
      <c r="EP53" s="461">
        <v>6.7146708961141961</v>
      </c>
      <c r="EQ53" s="461">
        <v>6.7346550356859645</v>
      </c>
      <c r="ER53" s="461">
        <v>6.7546391752577319</v>
      </c>
      <c r="ES53" s="461">
        <v>6.7746233148295003</v>
      </c>
      <c r="ET53" s="461">
        <v>6.7946074544012687</v>
      </c>
      <c r="EU53" s="461">
        <v>6.814591593973037</v>
      </c>
      <c r="EV53" s="461">
        <v>6.8345757335448054</v>
      </c>
      <c r="EW53" s="461">
        <v>6.8545598731165738</v>
      </c>
      <c r="EX53" s="461">
        <v>6.8745440126883421</v>
      </c>
      <c r="EY53" s="461">
        <v>6.8945281522601123</v>
      </c>
      <c r="EZ53" s="461">
        <v>6.9145122918318789</v>
      </c>
      <c r="FA53" s="461">
        <v>6.934496431403649</v>
      </c>
      <c r="FB53" s="461">
        <v>6.9544805709754156</v>
      </c>
      <c r="FC53" s="461">
        <v>6.9744647105471858</v>
      </c>
      <c r="FD53" s="461">
        <v>6.9944488501189541</v>
      </c>
      <c r="FE53" s="461">
        <v>7.0144329896907225</v>
      </c>
    </row>
    <row r="54" spans="1:161" x14ac:dyDescent="0.25">
      <c r="A54" s="462">
        <v>7146293</v>
      </c>
      <c r="B54" s="505" t="s">
        <v>228</v>
      </c>
      <c r="C54" s="505" t="s">
        <v>153</v>
      </c>
      <c r="D54" s="461">
        <v>4.7384615384615385</v>
      </c>
      <c r="E54" s="461">
        <v>4.7628865979381443</v>
      </c>
      <c r="F54" s="461">
        <v>4.7873116574147501</v>
      </c>
      <c r="G54" s="461">
        <v>4.8117367168913558</v>
      </c>
      <c r="H54" s="461">
        <v>4.8361617763679625</v>
      </c>
      <c r="I54" s="461">
        <v>4.8605868358445683</v>
      </c>
      <c r="J54" s="461">
        <v>4.8850118953211732</v>
      </c>
      <c r="K54" s="461">
        <v>4.9094369547977799</v>
      </c>
      <c r="L54" s="461">
        <v>4.9338620142743856</v>
      </c>
      <c r="M54" s="461">
        <v>4.9582870737509914</v>
      </c>
      <c r="N54" s="461">
        <v>4.9827121332275972</v>
      </c>
      <c r="O54" s="461">
        <v>5.0071371927042039</v>
      </c>
      <c r="P54" s="461">
        <v>5.0315622521808088</v>
      </c>
      <c r="Q54" s="461">
        <v>5.0559873116574154</v>
      </c>
      <c r="R54" s="461">
        <v>5.0804123711340203</v>
      </c>
      <c r="S54" s="461">
        <v>5.104837430610627</v>
      </c>
      <c r="T54" s="461">
        <v>5.1292624900872328</v>
      </c>
      <c r="U54" s="461">
        <v>5.1536875495638377</v>
      </c>
      <c r="V54" s="461">
        <v>5.1781126090404443</v>
      </c>
      <c r="W54" s="461">
        <v>5.2025376685170501</v>
      </c>
      <c r="X54" s="461">
        <v>5.2269627279936559</v>
      </c>
      <c r="Y54" s="461">
        <v>5.2513877874702617</v>
      </c>
      <c r="Z54" s="461">
        <v>5.2758128469468675</v>
      </c>
      <c r="AA54" s="461">
        <v>5.3002379064234741</v>
      </c>
      <c r="AB54" s="461">
        <v>5.324662965900079</v>
      </c>
      <c r="AC54" s="461">
        <v>5.3490880253766857</v>
      </c>
      <c r="AD54" s="461">
        <v>5.3735130848532915</v>
      </c>
      <c r="AE54" s="461">
        <v>5.3979381443298964</v>
      </c>
      <c r="AF54" s="461">
        <v>5.4223632038065031</v>
      </c>
      <c r="AG54" s="461">
        <v>5.4467882632831088</v>
      </c>
      <c r="AH54" s="461">
        <v>5.4712133227597146</v>
      </c>
      <c r="AI54" s="461">
        <v>5.4956383822363204</v>
      </c>
      <c r="AJ54" s="461">
        <v>5.5200634417129262</v>
      </c>
      <c r="AK54" s="461">
        <v>5.5444885011895328</v>
      </c>
      <c r="AL54" s="461">
        <v>5.5689135606661377</v>
      </c>
      <c r="AM54" s="461">
        <v>5.5933386201427435</v>
      </c>
      <c r="AN54" s="461">
        <v>5.6177636796193502</v>
      </c>
      <c r="AO54" s="461">
        <v>5.642188739095956</v>
      </c>
      <c r="AP54" s="461">
        <v>5.6666137985725618</v>
      </c>
      <c r="AQ54" s="461">
        <v>5.6910388580491675</v>
      </c>
      <c r="AR54" s="461">
        <v>5.7154639175257733</v>
      </c>
      <c r="AS54" s="461">
        <v>5.73988897700238</v>
      </c>
      <c r="AT54" s="461">
        <v>5.7643140364789849</v>
      </c>
      <c r="AU54" s="461">
        <v>5.7887390959555916</v>
      </c>
      <c r="AV54" s="461">
        <v>5.8131641554321964</v>
      </c>
      <c r="AW54" s="461">
        <v>5.8375892149088022</v>
      </c>
      <c r="AX54" s="461">
        <v>5.8620142743854089</v>
      </c>
      <c r="AY54" s="461">
        <v>5.8864393338620147</v>
      </c>
      <c r="AZ54" s="461">
        <v>5.9108643933386205</v>
      </c>
      <c r="BA54" s="461">
        <v>5.9352894528152254</v>
      </c>
      <c r="BB54" s="461">
        <v>5.959714512291832</v>
      </c>
      <c r="BC54" s="461">
        <v>5.9841395717684387</v>
      </c>
      <c r="BD54" s="461">
        <v>6.0085646312450436</v>
      </c>
      <c r="BE54" s="461">
        <v>6.0329896907216494</v>
      </c>
      <c r="BF54" s="461">
        <v>6.0574147501982551</v>
      </c>
      <c r="BG54" s="461">
        <v>6.0818398096748618</v>
      </c>
      <c r="BH54" s="461">
        <v>6.1062648691514676</v>
      </c>
      <c r="BI54" s="461">
        <v>6.1306899286280734</v>
      </c>
      <c r="BJ54" s="461">
        <v>6.1551149881046792</v>
      </c>
      <c r="BK54" s="461">
        <v>6.1795400475812841</v>
      </c>
      <c r="BL54" s="461">
        <v>6.2039651070578907</v>
      </c>
      <c r="BM54" s="461">
        <v>6.2283901665344974</v>
      </c>
      <c r="BN54" s="461">
        <v>6.2528152260111023</v>
      </c>
      <c r="BO54" s="461">
        <v>6.2772402854877081</v>
      </c>
      <c r="BP54" s="461">
        <v>6.3016653449643139</v>
      </c>
      <c r="BQ54" s="461">
        <v>6.3260904044409205</v>
      </c>
      <c r="BR54" s="461">
        <v>6.3505154639175272</v>
      </c>
      <c r="BS54" s="461">
        <v>6.3749405233941321</v>
      </c>
      <c r="BT54" s="461">
        <v>6.3993655828707388</v>
      </c>
      <c r="BU54" s="507">
        <v>6.4237906423473445</v>
      </c>
      <c r="BV54" s="461">
        <v>6.4482157018239494</v>
      </c>
      <c r="BW54" s="461">
        <v>6.4726407613005561</v>
      </c>
      <c r="BX54" s="461">
        <v>6.4970658207771619</v>
      </c>
      <c r="BY54" s="461">
        <v>6.5214908802537686</v>
      </c>
      <c r="BZ54" s="461">
        <v>6.5459159397303734</v>
      </c>
      <c r="CA54" s="461">
        <v>6.5703409992069792</v>
      </c>
      <c r="CB54" s="461">
        <v>6.5947660586835859</v>
      </c>
      <c r="CC54" s="461">
        <v>6.6191911181601908</v>
      </c>
      <c r="CD54" s="461">
        <v>6.6436161776367975</v>
      </c>
      <c r="CE54" s="461">
        <v>6.6680412371134032</v>
      </c>
      <c r="CF54" s="461">
        <v>6.6924662965900081</v>
      </c>
      <c r="CG54" s="461">
        <v>6.7168913560666148</v>
      </c>
      <c r="CH54" s="461">
        <v>6.7413164155432197</v>
      </c>
      <c r="CI54" s="461">
        <v>6.7657414750198273</v>
      </c>
      <c r="CJ54" s="461">
        <v>6.7901665344964321</v>
      </c>
      <c r="CK54" s="461">
        <v>6.814591593973037</v>
      </c>
      <c r="CL54" s="461">
        <v>6.8390166534496437</v>
      </c>
      <c r="CM54" s="461">
        <v>6.8634417129262495</v>
      </c>
      <c r="CN54" s="461">
        <v>6.8878667724028562</v>
      </c>
      <c r="CO54" s="461">
        <v>6.9122918318794611</v>
      </c>
      <c r="CP54" s="461">
        <v>6.9367168913560668</v>
      </c>
      <c r="CQ54" s="461">
        <v>6.9611419508326735</v>
      </c>
      <c r="CR54" s="461">
        <v>6.9855670103092784</v>
      </c>
      <c r="CS54" s="461">
        <v>7.0099920697858851</v>
      </c>
      <c r="CT54" s="461">
        <v>7.0344171292624909</v>
      </c>
      <c r="CU54" s="461">
        <v>7.0588421887390957</v>
      </c>
      <c r="CV54" s="461">
        <v>7.0832672482157024</v>
      </c>
      <c r="CW54" s="461">
        <v>7.1076923076923082</v>
      </c>
      <c r="CX54" s="461">
        <v>7.1321173671689149</v>
      </c>
      <c r="CY54" s="461">
        <v>7.1565424266455198</v>
      </c>
      <c r="CZ54" s="461">
        <v>7.1809674861221255</v>
      </c>
      <c r="DA54" s="461">
        <v>7.2053925455987322</v>
      </c>
      <c r="DB54" s="461">
        <v>7.2298176050753371</v>
      </c>
      <c r="DC54" s="461">
        <v>7.2542426645519438</v>
      </c>
      <c r="DD54" s="461">
        <v>7.2786677240285496</v>
      </c>
      <c r="DE54" s="461">
        <v>7.3030927835051562</v>
      </c>
      <c r="DF54" s="461">
        <v>7.3275178429817611</v>
      </c>
      <c r="DG54" s="461">
        <v>7.3519429024583669</v>
      </c>
      <c r="DH54" s="461">
        <v>7.3763679619349736</v>
      </c>
      <c r="DI54" s="461">
        <v>7.4007930214115785</v>
      </c>
      <c r="DJ54" s="461">
        <v>7.4252180808881851</v>
      </c>
      <c r="DK54" s="461">
        <v>7.4496431403647909</v>
      </c>
      <c r="DL54" s="461">
        <v>7.4740681998413958</v>
      </c>
      <c r="DM54" s="461">
        <v>7.4984932593180025</v>
      </c>
      <c r="DN54" s="461">
        <v>7.5229183187946083</v>
      </c>
      <c r="DO54" s="461">
        <v>7.5473433782712149</v>
      </c>
      <c r="DP54" s="461">
        <v>7.5717684377478198</v>
      </c>
      <c r="DQ54" s="461">
        <v>7.5961934972244247</v>
      </c>
      <c r="DR54" s="461">
        <v>7.6206185567010314</v>
      </c>
      <c r="DS54" s="461">
        <v>7.6450436161776372</v>
      </c>
      <c r="DT54" s="461">
        <v>7.6694686756542421</v>
      </c>
      <c r="DU54" s="461">
        <v>7.6938937351308487</v>
      </c>
      <c r="DV54" s="461">
        <v>7.7183187946074545</v>
      </c>
      <c r="DW54" s="461">
        <v>7.7427438540840612</v>
      </c>
      <c r="DX54" s="461">
        <v>7.7671689135606661</v>
      </c>
      <c r="DY54" s="461">
        <v>7.7915939730372719</v>
      </c>
      <c r="DZ54" s="461">
        <v>7.8160190325138785</v>
      </c>
      <c r="EA54" s="461">
        <v>7.8404440919904834</v>
      </c>
      <c r="EB54" s="461">
        <v>7.8648691514670901</v>
      </c>
      <c r="EC54" s="461">
        <v>7.8892942109436959</v>
      </c>
      <c r="ED54" s="461">
        <v>7.9137192704203025</v>
      </c>
      <c r="EE54" s="461">
        <v>7.9381443298969074</v>
      </c>
      <c r="EF54" s="461">
        <v>7.9625693893735132</v>
      </c>
      <c r="EG54" s="461">
        <v>7.9869944488501199</v>
      </c>
      <c r="EH54" s="461">
        <v>8.0114195083267248</v>
      </c>
      <c r="EI54" s="461">
        <v>8.0358445678033323</v>
      </c>
      <c r="EJ54" s="461">
        <v>8.0602696272799363</v>
      </c>
      <c r="EK54" s="461">
        <v>8.0846946867565421</v>
      </c>
      <c r="EL54" s="461">
        <v>8.1091197462331497</v>
      </c>
      <c r="EM54" s="461">
        <v>8.1335448057097537</v>
      </c>
      <c r="EN54" s="461">
        <v>8.1579698651863612</v>
      </c>
      <c r="EO54" s="461">
        <v>8.182394924662967</v>
      </c>
      <c r="EP54" s="461">
        <v>8.206819984139571</v>
      </c>
      <c r="EQ54" s="461">
        <v>8.2312450436161786</v>
      </c>
      <c r="ER54" s="461">
        <v>8.2556701030927844</v>
      </c>
      <c r="ES54" s="461">
        <v>8.2800951625693902</v>
      </c>
      <c r="ET54" s="461">
        <v>8.3045202220459959</v>
      </c>
      <c r="EU54" s="461">
        <v>8.3289452815225999</v>
      </c>
      <c r="EV54" s="461">
        <v>8.3533703409992075</v>
      </c>
      <c r="EW54" s="461">
        <v>8.3777954004758133</v>
      </c>
      <c r="EX54" s="461">
        <v>8.4022204599524191</v>
      </c>
      <c r="EY54" s="461">
        <v>8.4266455194290248</v>
      </c>
      <c r="EZ54" s="461">
        <v>8.4510705789056306</v>
      </c>
      <c r="FA54" s="461">
        <v>8.4754956383822364</v>
      </c>
      <c r="FB54" s="461">
        <v>8.4999206978588422</v>
      </c>
      <c r="FC54" s="461">
        <v>8.524345757335448</v>
      </c>
      <c r="FD54" s="461">
        <v>8.5487708168120538</v>
      </c>
      <c r="FE54" s="461">
        <v>8.5731958762886595</v>
      </c>
    </row>
    <row r="55" spans="1:161" x14ac:dyDescent="0.25">
      <c r="A55" s="462">
        <v>7146300</v>
      </c>
      <c r="B55" s="505" t="s">
        <v>229</v>
      </c>
      <c r="C55" s="505" t="s">
        <v>153</v>
      </c>
      <c r="D55" s="461">
        <v>6.0153846153846162</v>
      </c>
      <c r="E55" s="461">
        <v>6.0463917525773194</v>
      </c>
      <c r="F55" s="461">
        <v>6.0773988897700244</v>
      </c>
      <c r="G55" s="461">
        <v>6.1084060269627285</v>
      </c>
      <c r="H55" s="461">
        <v>6.1394131641554335</v>
      </c>
      <c r="I55" s="461">
        <v>6.1704203013481376</v>
      </c>
      <c r="J55" s="461">
        <v>6.2014274385408417</v>
      </c>
      <c r="K55" s="461">
        <v>6.2324345757335449</v>
      </c>
      <c r="L55" s="461">
        <v>6.2634417129262507</v>
      </c>
      <c r="M55" s="461">
        <v>6.2944488501189539</v>
      </c>
      <c r="N55" s="461">
        <v>6.325455987311658</v>
      </c>
      <c r="O55" s="461">
        <v>6.3564631245043612</v>
      </c>
      <c r="P55" s="461">
        <v>6.3874702616970671</v>
      </c>
      <c r="Q55" s="461">
        <v>6.4184773988897703</v>
      </c>
      <c r="R55" s="461">
        <v>6.4494845360824762</v>
      </c>
      <c r="S55" s="461">
        <v>6.4804916732751794</v>
      </c>
      <c r="T55" s="461">
        <v>6.5114988104678835</v>
      </c>
      <c r="U55" s="461">
        <v>6.5425059476605876</v>
      </c>
      <c r="V55" s="461">
        <v>6.5735130848532926</v>
      </c>
      <c r="W55" s="461">
        <v>6.6045202220459958</v>
      </c>
      <c r="X55" s="461">
        <v>6.6355273592386999</v>
      </c>
      <c r="Y55" s="461">
        <v>6.6665344964314048</v>
      </c>
      <c r="Z55" s="461">
        <v>6.6975416336241089</v>
      </c>
      <c r="AA55" s="461">
        <v>6.728548770816813</v>
      </c>
      <c r="AB55" s="461">
        <v>6.7595559080095162</v>
      </c>
      <c r="AC55" s="461">
        <v>6.7905630452022221</v>
      </c>
      <c r="AD55" s="461">
        <v>6.8215701823949253</v>
      </c>
      <c r="AE55" s="461">
        <v>6.8525773195876294</v>
      </c>
      <c r="AF55" s="461">
        <v>6.8835844567803344</v>
      </c>
      <c r="AG55" s="461">
        <v>6.9145915939730385</v>
      </c>
      <c r="AH55" s="461">
        <v>6.9455987311657417</v>
      </c>
      <c r="AI55" s="461">
        <v>6.9766058683584475</v>
      </c>
      <c r="AJ55" s="461">
        <v>7.0076130055511507</v>
      </c>
      <c r="AK55" s="461">
        <v>7.0386201427438548</v>
      </c>
      <c r="AL55" s="461">
        <v>7.0696272799365589</v>
      </c>
      <c r="AM55" s="461">
        <v>7.1006344171292639</v>
      </c>
      <c r="AN55" s="461">
        <v>7.1316415543219671</v>
      </c>
      <c r="AO55" s="461">
        <v>7.1626486915146712</v>
      </c>
      <c r="AP55" s="461">
        <v>7.1936558287073762</v>
      </c>
      <c r="AQ55" s="461">
        <v>7.2246629659000803</v>
      </c>
      <c r="AR55" s="461">
        <v>7.2556701030927844</v>
      </c>
      <c r="AS55" s="461">
        <v>7.2866772402854894</v>
      </c>
      <c r="AT55" s="461">
        <v>7.3176843774781934</v>
      </c>
      <c r="AU55" s="461">
        <v>7.3486915146708967</v>
      </c>
      <c r="AV55" s="461">
        <v>7.3796986518636007</v>
      </c>
      <c r="AW55" s="461">
        <v>7.4107057890563057</v>
      </c>
      <c r="AX55" s="461">
        <v>7.4417129262490098</v>
      </c>
      <c r="AY55" s="461">
        <v>7.472720063441713</v>
      </c>
      <c r="AZ55" s="461">
        <v>7.5037272006344189</v>
      </c>
      <c r="BA55" s="461">
        <v>7.5347343378271221</v>
      </c>
      <c r="BB55" s="461">
        <v>7.5657414750198262</v>
      </c>
      <c r="BC55" s="461">
        <v>7.5967486122125312</v>
      </c>
      <c r="BD55" s="461">
        <v>7.6277557494052353</v>
      </c>
      <c r="BE55" s="461">
        <v>7.6587628865979385</v>
      </c>
      <c r="BF55" s="461">
        <v>7.6897700237906426</v>
      </c>
      <c r="BG55" s="461">
        <v>7.7207771609833475</v>
      </c>
      <c r="BH55" s="461">
        <v>7.7517842981760516</v>
      </c>
      <c r="BI55" s="461">
        <v>7.7827914353687557</v>
      </c>
      <c r="BJ55" s="461">
        <v>7.8137985725614607</v>
      </c>
      <c r="BK55" s="461">
        <v>7.8448057097541648</v>
      </c>
      <c r="BL55" s="461">
        <v>7.875812846946868</v>
      </c>
      <c r="BM55" s="461">
        <v>7.906819984139573</v>
      </c>
      <c r="BN55" s="461">
        <v>7.9378271213322771</v>
      </c>
      <c r="BO55" s="461">
        <v>7.9688342585249812</v>
      </c>
      <c r="BP55" s="461">
        <v>7.9998413957176844</v>
      </c>
      <c r="BQ55" s="461">
        <v>8.0308485329103885</v>
      </c>
      <c r="BR55" s="461">
        <v>8.0618556701030943</v>
      </c>
      <c r="BS55" s="461">
        <v>8.0928628072957967</v>
      </c>
      <c r="BT55" s="461">
        <v>8.1238699444885025</v>
      </c>
      <c r="BU55" s="507">
        <v>8.1548770816812048</v>
      </c>
      <c r="BV55" s="461">
        <v>8.1858842188739107</v>
      </c>
      <c r="BW55" s="461">
        <v>8.2168913560666148</v>
      </c>
      <c r="BX55" s="461">
        <v>8.2478984932593171</v>
      </c>
      <c r="BY55" s="461">
        <v>8.278905630452023</v>
      </c>
      <c r="BZ55" s="461">
        <v>8.3099127676447271</v>
      </c>
      <c r="CA55" s="461">
        <v>8.3409199048374312</v>
      </c>
      <c r="CB55" s="461">
        <v>8.3719270420301353</v>
      </c>
      <c r="CC55" s="461">
        <v>8.4029341792228394</v>
      </c>
      <c r="CD55" s="461">
        <v>8.4339413164155452</v>
      </c>
      <c r="CE55" s="461">
        <v>8.4649484536082475</v>
      </c>
      <c r="CF55" s="461">
        <v>8.4959555908009516</v>
      </c>
      <c r="CG55" s="461">
        <v>8.5269627279936575</v>
      </c>
      <c r="CH55" s="461">
        <v>8.5579698651863598</v>
      </c>
      <c r="CI55" s="461">
        <v>8.5889770023790657</v>
      </c>
      <c r="CJ55" s="461">
        <v>8.619984139571768</v>
      </c>
      <c r="CK55" s="461">
        <v>8.6509912767644721</v>
      </c>
      <c r="CL55" s="461">
        <v>8.681998413957178</v>
      </c>
      <c r="CM55" s="461">
        <v>8.7130055511498821</v>
      </c>
      <c r="CN55" s="461">
        <v>8.7440126883425862</v>
      </c>
      <c r="CO55" s="461">
        <v>8.7750198255352885</v>
      </c>
      <c r="CP55" s="461">
        <v>8.8060269627279943</v>
      </c>
      <c r="CQ55" s="461">
        <v>8.8370340999207002</v>
      </c>
      <c r="CR55" s="461">
        <v>8.8680412371134025</v>
      </c>
      <c r="CS55" s="461">
        <v>8.8990483743061066</v>
      </c>
      <c r="CT55" s="461">
        <v>8.9300555114988107</v>
      </c>
      <c r="CU55" s="461">
        <v>8.9610626486915166</v>
      </c>
      <c r="CV55" s="461">
        <v>8.9920697858842207</v>
      </c>
      <c r="CW55" s="461">
        <v>9.023076923076923</v>
      </c>
      <c r="CX55" s="461">
        <v>9.0540840602696289</v>
      </c>
      <c r="CY55" s="461">
        <v>9.0850911974623312</v>
      </c>
      <c r="CZ55" s="461">
        <v>9.116098334655037</v>
      </c>
      <c r="DA55" s="461">
        <v>9.1471054718477411</v>
      </c>
      <c r="DB55" s="461">
        <v>9.1781126090404435</v>
      </c>
      <c r="DC55" s="461">
        <v>9.2091197462331493</v>
      </c>
      <c r="DD55" s="461">
        <v>9.2401268834258534</v>
      </c>
      <c r="DE55" s="461">
        <v>9.2711340206185575</v>
      </c>
      <c r="DF55" s="461">
        <v>9.3021411578112616</v>
      </c>
      <c r="DG55" s="461">
        <v>9.3331482950039657</v>
      </c>
      <c r="DH55" s="461">
        <v>9.3641554321966716</v>
      </c>
      <c r="DI55" s="461">
        <v>9.3951625693893739</v>
      </c>
      <c r="DJ55" s="461">
        <v>9.426169706582078</v>
      </c>
      <c r="DK55" s="461">
        <v>9.4571768437747838</v>
      </c>
      <c r="DL55" s="461">
        <v>9.4881839809674862</v>
      </c>
      <c r="DM55" s="461">
        <v>9.519191118160192</v>
      </c>
      <c r="DN55" s="461">
        <v>9.5501982553528943</v>
      </c>
      <c r="DO55" s="461">
        <v>9.5812053925456002</v>
      </c>
      <c r="DP55" s="461">
        <v>9.6122125297383043</v>
      </c>
      <c r="DQ55" s="461">
        <v>9.6432196669310084</v>
      </c>
      <c r="DR55" s="461">
        <v>9.6742268041237125</v>
      </c>
      <c r="DS55" s="461">
        <v>9.7052339413164148</v>
      </c>
      <c r="DT55" s="461">
        <v>9.7362410785091207</v>
      </c>
      <c r="DU55" s="461">
        <v>9.7672482157018266</v>
      </c>
      <c r="DV55" s="461">
        <v>9.7982553528945289</v>
      </c>
      <c r="DW55" s="461">
        <v>9.829262490087233</v>
      </c>
      <c r="DX55" s="461">
        <v>9.8602696272799371</v>
      </c>
      <c r="DY55" s="461">
        <v>9.8912767644726411</v>
      </c>
      <c r="DZ55" s="461">
        <v>9.9222839016653452</v>
      </c>
      <c r="EA55" s="461">
        <v>9.9532910388580493</v>
      </c>
      <c r="EB55" s="461">
        <v>9.9842981760507552</v>
      </c>
      <c r="EC55" s="461">
        <v>10.015305313243458</v>
      </c>
      <c r="ED55" s="461">
        <v>10.046312450436163</v>
      </c>
      <c r="EE55" s="461">
        <v>10.077319587628867</v>
      </c>
      <c r="EF55" s="461">
        <v>10.10832672482157</v>
      </c>
      <c r="EG55" s="461">
        <v>10.139333862014276</v>
      </c>
      <c r="EH55" s="461">
        <v>10.17034099920698</v>
      </c>
      <c r="EI55" s="461">
        <v>10.201348136399684</v>
      </c>
      <c r="EJ55" s="461">
        <v>10.232355273592388</v>
      </c>
      <c r="EK55" s="461">
        <v>10.263362410785092</v>
      </c>
      <c r="EL55" s="461">
        <v>10.294369547977798</v>
      </c>
      <c r="EM55" s="461">
        <v>10.3253766851705</v>
      </c>
      <c r="EN55" s="461">
        <v>10.356383822363204</v>
      </c>
      <c r="EO55" s="461">
        <v>10.38739095955591</v>
      </c>
      <c r="EP55" s="461">
        <v>10.418398096748613</v>
      </c>
      <c r="EQ55" s="461">
        <v>10.449405233941318</v>
      </c>
      <c r="ER55" s="461">
        <v>10.480412371134021</v>
      </c>
      <c r="ES55" s="461">
        <v>10.511419508326725</v>
      </c>
      <c r="ET55" s="461">
        <v>10.542426645519431</v>
      </c>
      <c r="EU55" s="461">
        <v>10.573433782712135</v>
      </c>
      <c r="EV55" s="461">
        <v>10.604440919904839</v>
      </c>
      <c r="EW55" s="461">
        <v>10.635448057097541</v>
      </c>
      <c r="EX55" s="461">
        <v>10.666455194290247</v>
      </c>
      <c r="EY55" s="461">
        <v>10.697462331482951</v>
      </c>
      <c r="EZ55" s="461">
        <v>10.728469468675655</v>
      </c>
      <c r="FA55" s="461">
        <v>10.759476605868359</v>
      </c>
      <c r="FB55" s="461">
        <v>10.790483743061063</v>
      </c>
      <c r="FC55" s="461">
        <v>10.821490880253769</v>
      </c>
      <c r="FD55" s="461">
        <v>10.852498017446472</v>
      </c>
      <c r="FE55" s="461">
        <v>10.883505154639176</v>
      </c>
    </row>
    <row r="56" spans="1:161" x14ac:dyDescent="0.25">
      <c r="A56" s="462">
        <v>7146301</v>
      </c>
      <c r="B56" s="505" t="s">
        <v>231</v>
      </c>
      <c r="C56" s="505" t="s">
        <v>153</v>
      </c>
      <c r="D56" s="461">
        <v>6.9310071371927036</v>
      </c>
      <c r="E56" s="461">
        <v>6.9686756542426647</v>
      </c>
      <c r="F56" s="461">
        <v>7.0063441712926249</v>
      </c>
      <c r="G56" s="461">
        <v>7.044012688342586</v>
      </c>
      <c r="H56" s="461">
        <v>7.0816812053925462</v>
      </c>
      <c r="I56" s="461">
        <v>7.1193497224425055</v>
      </c>
      <c r="J56" s="461">
        <v>7.1570182394924657</v>
      </c>
      <c r="K56" s="461">
        <v>7.194686756542426</v>
      </c>
      <c r="L56" s="461">
        <v>7.2323552735923879</v>
      </c>
      <c r="M56" s="461">
        <v>7.2700237906423482</v>
      </c>
      <c r="N56" s="461">
        <v>7.3076923076923084</v>
      </c>
      <c r="O56" s="461">
        <v>7.3453608247422677</v>
      </c>
      <c r="P56" s="461">
        <v>7.3830293417922279</v>
      </c>
      <c r="Q56" s="461">
        <v>7.420697858842189</v>
      </c>
      <c r="R56" s="461">
        <v>7.4583663758921492</v>
      </c>
      <c r="S56" s="461">
        <v>7.4960348929421103</v>
      </c>
      <c r="T56" s="461">
        <v>7.5337034099920706</v>
      </c>
      <c r="U56" s="461">
        <v>7.5713719270420299</v>
      </c>
      <c r="V56" s="461">
        <v>7.6090404440919901</v>
      </c>
      <c r="W56" s="461">
        <v>7.6467089611419512</v>
      </c>
      <c r="X56" s="461">
        <v>7.6843774781919114</v>
      </c>
      <c r="Y56" s="461">
        <v>7.7220459952418725</v>
      </c>
      <c r="Z56" s="461">
        <v>7.7597145122918327</v>
      </c>
      <c r="AA56" s="461">
        <v>7.7973830293417929</v>
      </c>
      <c r="AB56" s="461">
        <v>7.8350515463917523</v>
      </c>
      <c r="AC56" s="461">
        <v>7.8727200634417125</v>
      </c>
      <c r="AD56" s="461">
        <v>7.9103885804916754</v>
      </c>
      <c r="AE56" s="461">
        <v>7.9480570975416338</v>
      </c>
      <c r="AF56" s="461">
        <v>7.9857256145915949</v>
      </c>
      <c r="AG56" s="461">
        <v>8.0233941316415525</v>
      </c>
      <c r="AH56" s="461">
        <v>8.0610626486915145</v>
      </c>
      <c r="AI56" s="461">
        <v>8.0987311657414764</v>
      </c>
      <c r="AJ56" s="461">
        <v>8.1363996827914367</v>
      </c>
      <c r="AK56" s="461">
        <v>8.1740681998413951</v>
      </c>
      <c r="AL56" s="461">
        <v>8.2117367168913553</v>
      </c>
      <c r="AM56" s="461">
        <v>8.2494052339413173</v>
      </c>
      <c r="AN56" s="461">
        <v>8.2870737509912775</v>
      </c>
      <c r="AO56" s="461">
        <v>8.324742268041236</v>
      </c>
      <c r="AP56" s="461">
        <v>8.362410785091198</v>
      </c>
      <c r="AQ56" s="461">
        <v>8.4000793021411582</v>
      </c>
      <c r="AR56" s="461">
        <v>8.4377478191911184</v>
      </c>
      <c r="AS56" s="461">
        <v>8.4754163362410786</v>
      </c>
      <c r="AT56" s="461">
        <v>8.5130848532910388</v>
      </c>
      <c r="AU56" s="461">
        <v>8.5507533703410008</v>
      </c>
      <c r="AV56" s="461">
        <v>8.5884218873909592</v>
      </c>
      <c r="AW56" s="461">
        <v>8.6260904044409195</v>
      </c>
      <c r="AX56" s="461">
        <v>8.6637589214908814</v>
      </c>
      <c r="AY56" s="461">
        <v>8.7014274385408399</v>
      </c>
      <c r="AZ56" s="461">
        <v>8.7390959555908019</v>
      </c>
      <c r="BA56" s="461">
        <v>8.7767644726407621</v>
      </c>
      <c r="BB56" s="461">
        <v>8.8144329896907223</v>
      </c>
      <c r="BC56" s="461">
        <v>8.8521015067406825</v>
      </c>
      <c r="BD56" s="461">
        <v>8.8897700237906427</v>
      </c>
      <c r="BE56" s="461">
        <v>8.927438540840603</v>
      </c>
      <c r="BF56" s="461">
        <v>8.9651070578905614</v>
      </c>
      <c r="BG56" s="461">
        <v>9.0027755749405234</v>
      </c>
      <c r="BH56" s="461">
        <v>9.0404440919904854</v>
      </c>
      <c r="BI56" s="461">
        <v>9.0781126090404438</v>
      </c>
      <c r="BJ56" s="461">
        <v>9.115781126090404</v>
      </c>
      <c r="BK56" s="461">
        <v>9.1534496431403642</v>
      </c>
      <c r="BL56" s="461">
        <v>9.1911181601903262</v>
      </c>
      <c r="BM56" s="461">
        <v>9.2287866772402865</v>
      </c>
      <c r="BN56" s="461">
        <v>9.2664551942902449</v>
      </c>
      <c r="BO56" s="461">
        <v>9.3041237113402069</v>
      </c>
      <c r="BP56" s="461">
        <v>9.3417922283901671</v>
      </c>
      <c r="BQ56" s="461">
        <v>9.3794607454401273</v>
      </c>
      <c r="BR56" s="461">
        <v>9.4171292624900875</v>
      </c>
      <c r="BS56" s="461">
        <v>9.4547977795400477</v>
      </c>
      <c r="BT56" s="461">
        <v>9.492466296590008</v>
      </c>
      <c r="BU56" s="507">
        <v>9.5301348136399682</v>
      </c>
      <c r="BV56" s="461">
        <v>9.5678033306899284</v>
      </c>
      <c r="BW56" s="461">
        <v>9.6054718477398904</v>
      </c>
      <c r="BX56" s="461">
        <v>9.6431403647898488</v>
      </c>
      <c r="BY56" s="461">
        <v>9.6808088818398108</v>
      </c>
      <c r="BZ56" s="461">
        <v>9.7184773988897692</v>
      </c>
      <c r="CA56" s="461">
        <v>9.7561459159397312</v>
      </c>
      <c r="CB56" s="461">
        <v>9.7938144329896915</v>
      </c>
      <c r="CC56" s="461">
        <v>9.8314829500396517</v>
      </c>
      <c r="CD56" s="461">
        <v>9.8691514670896119</v>
      </c>
      <c r="CE56" s="461">
        <v>9.9068199841395703</v>
      </c>
      <c r="CF56" s="461">
        <v>9.9444885011895323</v>
      </c>
      <c r="CG56" s="461">
        <v>9.9821570182394943</v>
      </c>
      <c r="CH56" s="461">
        <v>10.019825535289453</v>
      </c>
      <c r="CI56" s="461">
        <v>10.057494052339413</v>
      </c>
      <c r="CJ56" s="461">
        <v>10.095162569389373</v>
      </c>
      <c r="CK56" s="461">
        <v>10.132831086439335</v>
      </c>
      <c r="CL56" s="461">
        <v>10.170499603489294</v>
      </c>
      <c r="CM56" s="461">
        <v>10.208168120539254</v>
      </c>
      <c r="CN56" s="461">
        <v>10.245836637589216</v>
      </c>
      <c r="CO56" s="461">
        <v>10.283505154639176</v>
      </c>
      <c r="CP56" s="461">
        <v>10.321173671689136</v>
      </c>
      <c r="CQ56" s="461">
        <v>10.358842188739096</v>
      </c>
      <c r="CR56" s="461">
        <v>10.396510705789057</v>
      </c>
      <c r="CS56" s="461">
        <v>10.434179222839017</v>
      </c>
      <c r="CT56" s="461">
        <v>10.471847739888977</v>
      </c>
      <c r="CU56" s="461">
        <v>10.509516256938937</v>
      </c>
      <c r="CV56" s="461">
        <v>10.547184773988899</v>
      </c>
      <c r="CW56" s="461">
        <v>10.584853291038858</v>
      </c>
      <c r="CX56" s="461">
        <v>10.62252180808882</v>
      </c>
      <c r="CY56" s="461">
        <v>10.660190325138778</v>
      </c>
      <c r="CZ56" s="461">
        <v>10.697858842188738</v>
      </c>
      <c r="DA56" s="461">
        <v>10.7355273592387</v>
      </c>
      <c r="DB56" s="461">
        <v>10.773195876288661</v>
      </c>
      <c r="DC56" s="461">
        <v>10.810864393338621</v>
      </c>
      <c r="DD56" s="461">
        <v>10.848532910388579</v>
      </c>
      <c r="DE56" s="461">
        <v>10.886201427438541</v>
      </c>
      <c r="DF56" s="461">
        <v>10.923869944488501</v>
      </c>
      <c r="DG56" s="461">
        <v>10.961538461538462</v>
      </c>
      <c r="DH56" s="461">
        <v>10.999206978588422</v>
      </c>
      <c r="DI56" s="461">
        <v>11.036875495638382</v>
      </c>
      <c r="DJ56" s="461">
        <v>11.074544012688344</v>
      </c>
      <c r="DK56" s="461">
        <v>11.112212529738303</v>
      </c>
      <c r="DL56" s="461">
        <v>11.149881046788263</v>
      </c>
      <c r="DM56" s="461">
        <v>11.187549563838225</v>
      </c>
      <c r="DN56" s="461">
        <v>11.225218080888185</v>
      </c>
      <c r="DO56" s="461">
        <v>11.262886597938143</v>
      </c>
      <c r="DP56" s="461">
        <v>11.300555114988105</v>
      </c>
      <c r="DQ56" s="461">
        <v>11.338223632038066</v>
      </c>
      <c r="DR56" s="461">
        <v>11.375892149088026</v>
      </c>
      <c r="DS56" s="461">
        <v>11.413560666137986</v>
      </c>
      <c r="DT56" s="461">
        <v>11.451229183187946</v>
      </c>
      <c r="DU56" s="461">
        <v>11.488897700237908</v>
      </c>
      <c r="DV56" s="461">
        <v>11.526566217287867</v>
      </c>
      <c r="DW56" s="461">
        <v>11.564234734337827</v>
      </c>
      <c r="DX56" s="461">
        <v>11.601903251387787</v>
      </c>
      <c r="DY56" s="461">
        <v>11.639571768437747</v>
      </c>
      <c r="DZ56" s="461">
        <v>11.677240285487709</v>
      </c>
      <c r="EA56" s="461">
        <v>11.71490880253767</v>
      </c>
      <c r="EB56" s="461">
        <v>11.75257731958763</v>
      </c>
      <c r="EC56" s="461">
        <v>11.790245836637588</v>
      </c>
      <c r="ED56" s="461">
        <v>11.82791435368755</v>
      </c>
      <c r="EE56" s="461">
        <v>11.86558287073751</v>
      </c>
      <c r="EF56" s="461">
        <v>11.903251387787471</v>
      </c>
      <c r="EG56" s="461">
        <v>11.940919904837431</v>
      </c>
      <c r="EH56" s="461">
        <v>11.978588421887391</v>
      </c>
      <c r="EI56" s="461">
        <v>12.016256938937353</v>
      </c>
      <c r="EJ56" s="461">
        <v>12.053925455987311</v>
      </c>
      <c r="EK56" s="461">
        <v>12.091593973037272</v>
      </c>
      <c r="EL56" s="461">
        <v>12.129262490087234</v>
      </c>
      <c r="EM56" s="461">
        <v>12.166931007137194</v>
      </c>
      <c r="EN56" s="461">
        <v>12.204599524187152</v>
      </c>
      <c r="EO56" s="461">
        <v>12.242268041237114</v>
      </c>
      <c r="EP56" s="461">
        <v>12.279936558287075</v>
      </c>
      <c r="EQ56" s="461">
        <v>12.317605075337035</v>
      </c>
      <c r="ER56" s="461">
        <v>12.355273592386995</v>
      </c>
      <c r="ES56" s="461">
        <v>12.392942109436955</v>
      </c>
      <c r="ET56" s="461">
        <v>12.430610626486917</v>
      </c>
      <c r="EU56" s="461">
        <v>12.468279143536876</v>
      </c>
      <c r="EV56" s="461">
        <v>12.505947660586836</v>
      </c>
      <c r="EW56" s="461">
        <v>12.543616177636796</v>
      </c>
      <c r="EX56" s="461">
        <v>12.581284694686756</v>
      </c>
      <c r="EY56" s="461">
        <v>12.618953211736718</v>
      </c>
      <c r="EZ56" s="461">
        <v>12.656621728786677</v>
      </c>
      <c r="FA56" s="461">
        <v>12.694290245836639</v>
      </c>
      <c r="FB56" s="461">
        <v>12.731958762886599</v>
      </c>
      <c r="FC56" s="461">
        <v>12.769627279936559</v>
      </c>
      <c r="FD56" s="461">
        <v>12.807295796986519</v>
      </c>
      <c r="FE56" s="461">
        <v>12.844964314036478</v>
      </c>
    </row>
    <row r="57" spans="1:161" x14ac:dyDescent="0.25">
      <c r="A57" s="462">
        <v>7146303</v>
      </c>
      <c r="B57" s="505" t="s">
        <v>232</v>
      </c>
      <c r="C57" s="505" t="s">
        <v>153</v>
      </c>
      <c r="D57" s="461">
        <v>8.5652656621728802</v>
      </c>
      <c r="E57" s="461">
        <v>8.6118160190325153</v>
      </c>
      <c r="F57" s="461">
        <v>8.6583663758921503</v>
      </c>
      <c r="G57" s="461">
        <v>8.7049167327517853</v>
      </c>
      <c r="H57" s="461">
        <v>8.7514670896114204</v>
      </c>
      <c r="I57" s="461">
        <v>8.7980174464710554</v>
      </c>
      <c r="J57" s="461">
        <v>8.8445678033306905</v>
      </c>
      <c r="K57" s="461">
        <v>8.8911181601903255</v>
      </c>
      <c r="L57" s="461">
        <v>8.9376685170499606</v>
      </c>
      <c r="M57" s="461">
        <v>8.9842188739095974</v>
      </c>
      <c r="N57" s="461">
        <v>9.0307692307692324</v>
      </c>
      <c r="O57" s="461">
        <v>9.0773195876288675</v>
      </c>
      <c r="P57" s="461">
        <v>9.1238699444885025</v>
      </c>
      <c r="Q57" s="461">
        <v>9.1704203013481376</v>
      </c>
      <c r="R57" s="461">
        <v>9.2169706582077726</v>
      </c>
      <c r="S57" s="461">
        <v>9.2635210150674077</v>
      </c>
      <c r="T57" s="461">
        <v>9.3100713719270427</v>
      </c>
      <c r="U57" s="461">
        <v>9.3566217287866777</v>
      </c>
      <c r="V57" s="461">
        <v>9.4031720856463128</v>
      </c>
      <c r="W57" s="461">
        <v>9.4497224425059478</v>
      </c>
      <c r="X57" s="461">
        <v>9.4962727993655829</v>
      </c>
      <c r="Y57" s="461">
        <v>9.5428231562252197</v>
      </c>
      <c r="Z57" s="461">
        <v>9.5893735130848547</v>
      </c>
      <c r="AA57" s="461">
        <v>9.6359238699444898</v>
      </c>
      <c r="AB57" s="461">
        <v>9.6824742268041248</v>
      </c>
      <c r="AC57" s="461">
        <v>9.7290245836637599</v>
      </c>
      <c r="AD57" s="461">
        <v>9.7755749405233967</v>
      </c>
      <c r="AE57" s="461">
        <v>9.82212529738303</v>
      </c>
      <c r="AF57" s="461">
        <v>9.868675654242665</v>
      </c>
      <c r="AG57" s="461">
        <v>9.9152260111023001</v>
      </c>
      <c r="AH57" s="461">
        <v>9.9617763679619351</v>
      </c>
      <c r="AI57" s="461">
        <v>10.008326724821572</v>
      </c>
      <c r="AJ57" s="461">
        <v>10.054877081681205</v>
      </c>
      <c r="AK57" s="461">
        <v>10.101427438540842</v>
      </c>
      <c r="AL57" s="461">
        <v>10.147977795400477</v>
      </c>
      <c r="AM57" s="461">
        <v>10.194528152260112</v>
      </c>
      <c r="AN57" s="461">
        <v>10.241078509119749</v>
      </c>
      <c r="AO57" s="461">
        <v>10.287628865979382</v>
      </c>
      <c r="AP57" s="461">
        <v>10.334179222839017</v>
      </c>
      <c r="AQ57" s="461">
        <v>10.380729579698652</v>
      </c>
      <c r="AR57" s="461">
        <v>10.427279936558287</v>
      </c>
      <c r="AS57" s="461">
        <v>10.473830293417924</v>
      </c>
      <c r="AT57" s="461">
        <v>10.520380650277557</v>
      </c>
      <c r="AU57" s="461">
        <v>10.566931007137194</v>
      </c>
      <c r="AV57" s="461">
        <v>10.613481363996828</v>
      </c>
      <c r="AW57" s="461">
        <v>10.660031720856464</v>
      </c>
      <c r="AX57" s="461">
        <v>10.706582077716099</v>
      </c>
      <c r="AY57" s="461">
        <v>10.753132434575734</v>
      </c>
      <c r="AZ57" s="461">
        <v>10.799682791435371</v>
      </c>
      <c r="BA57" s="461">
        <v>10.846233148295005</v>
      </c>
      <c r="BB57" s="461">
        <v>10.89278350515464</v>
      </c>
      <c r="BC57" s="461">
        <v>10.939333862014276</v>
      </c>
      <c r="BD57" s="461">
        <v>10.98588421887391</v>
      </c>
      <c r="BE57" s="461">
        <v>11.032434575733546</v>
      </c>
      <c r="BF57" s="461">
        <v>11.07898493259318</v>
      </c>
      <c r="BG57" s="461">
        <v>11.125535289452815</v>
      </c>
      <c r="BH57" s="461">
        <v>11.172085646312452</v>
      </c>
      <c r="BI57" s="461">
        <v>11.218636003172087</v>
      </c>
      <c r="BJ57" s="461">
        <v>11.265186360031722</v>
      </c>
      <c r="BK57" s="461">
        <v>11.311736716891357</v>
      </c>
      <c r="BL57" s="461">
        <v>11.358287073750992</v>
      </c>
      <c r="BM57" s="461">
        <v>11.404837430610629</v>
      </c>
      <c r="BN57" s="461">
        <v>11.451387787470262</v>
      </c>
      <c r="BO57" s="461">
        <v>11.497938144329899</v>
      </c>
      <c r="BP57" s="461">
        <v>11.544488501189532</v>
      </c>
      <c r="BQ57" s="461">
        <v>11.591038858049169</v>
      </c>
      <c r="BR57" s="461">
        <v>11.637589214908804</v>
      </c>
      <c r="BS57" s="461">
        <v>11.684139571768437</v>
      </c>
      <c r="BT57" s="461">
        <v>11.730689928628074</v>
      </c>
      <c r="BU57" s="507">
        <v>11.777240285487709</v>
      </c>
      <c r="BV57" s="461">
        <v>11.823790642347344</v>
      </c>
      <c r="BW57" s="461">
        <v>11.870340999206981</v>
      </c>
      <c r="BX57" s="461">
        <v>11.916891356066614</v>
      </c>
      <c r="BY57" s="461">
        <v>11.963441712926251</v>
      </c>
      <c r="BZ57" s="461">
        <v>12.009992069785884</v>
      </c>
      <c r="CA57" s="461">
        <v>12.056542426645521</v>
      </c>
      <c r="CB57" s="461">
        <v>12.103092783505156</v>
      </c>
      <c r="CC57" s="461">
        <v>12.149643140364789</v>
      </c>
      <c r="CD57" s="461">
        <v>12.196193497224426</v>
      </c>
      <c r="CE57" s="461">
        <v>12.242743854084059</v>
      </c>
      <c r="CF57" s="461">
        <v>12.289294210943696</v>
      </c>
      <c r="CG57" s="461">
        <v>12.335844567803331</v>
      </c>
      <c r="CH57" s="461">
        <v>12.382394924662966</v>
      </c>
      <c r="CI57" s="461">
        <v>12.428945281522603</v>
      </c>
      <c r="CJ57" s="461">
        <v>12.475495638382236</v>
      </c>
      <c r="CK57" s="461">
        <v>12.522045995241873</v>
      </c>
      <c r="CL57" s="461">
        <v>12.568596352101508</v>
      </c>
      <c r="CM57" s="461">
        <v>12.615146708961143</v>
      </c>
      <c r="CN57" s="461">
        <v>12.661697065820778</v>
      </c>
      <c r="CO57" s="461">
        <v>12.708247422680412</v>
      </c>
      <c r="CP57" s="461">
        <v>12.754797779540048</v>
      </c>
      <c r="CQ57" s="461">
        <v>12.801348136399682</v>
      </c>
      <c r="CR57" s="461">
        <v>12.847898493259319</v>
      </c>
      <c r="CS57" s="461">
        <v>12.894448850118954</v>
      </c>
      <c r="CT57" s="461">
        <v>12.940999206978587</v>
      </c>
      <c r="CU57" s="461">
        <v>12.987549563838224</v>
      </c>
      <c r="CV57" s="461">
        <v>13.03409992069786</v>
      </c>
      <c r="CW57" s="461">
        <v>13.080650277557494</v>
      </c>
      <c r="CX57" s="461">
        <v>13.127200634417131</v>
      </c>
      <c r="CY57" s="461">
        <v>13.173750991276764</v>
      </c>
      <c r="CZ57" s="461">
        <v>13.220301348136401</v>
      </c>
      <c r="DA57" s="461">
        <v>13.266851704996034</v>
      </c>
      <c r="DB57" s="461">
        <v>13.313402061855671</v>
      </c>
      <c r="DC57" s="461">
        <v>13.359952418715304</v>
      </c>
      <c r="DD57" s="461">
        <v>13.406502775574941</v>
      </c>
      <c r="DE57" s="461">
        <v>13.453053132434576</v>
      </c>
      <c r="DF57" s="461">
        <v>13.499603489294211</v>
      </c>
      <c r="DG57" s="461">
        <v>13.546153846153846</v>
      </c>
      <c r="DH57" s="461">
        <v>13.592704203013483</v>
      </c>
      <c r="DI57" s="461">
        <v>13.639254559873116</v>
      </c>
      <c r="DJ57" s="461">
        <v>13.685804916732753</v>
      </c>
      <c r="DK57" s="461">
        <v>13.73235527359239</v>
      </c>
      <c r="DL57" s="461">
        <v>13.778905630452023</v>
      </c>
      <c r="DM57" s="461">
        <v>13.825455987311656</v>
      </c>
      <c r="DN57" s="461">
        <v>13.872006344171293</v>
      </c>
      <c r="DO57" s="461">
        <v>13.918556701030926</v>
      </c>
      <c r="DP57" s="461">
        <v>13.965107057890563</v>
      </c>
      <c r="DQ57" s="461">
        <v>14.011657414750198</v>
      </c>
      <c r="DR57" s="461">
        <v>14.058207771609833</v>
      </c>
      <c r="DS57" s="461">
        <v>14.104758128469468</v>
      </c>
      <c r="DT57" s="461">
        <v>14.151308485329105</v>
      </c>
      <c r="DU57" s="461">
        <v>14.197858842188742</v>
      </c>
      <c r="DV57" s="461">
        <v>14.244409199048375</v>
      </c>
      <c r="DW57" s="461">
        <v>14.290959555908012</v>
      </c>
      <c r="DX57" s="461">
        <v>14.337509912767645</v>
      </c>
      <c r="DY57" s="461">
        <v>14.384060269627279</v>
      </c>
      <c r="DZ57" s="461">
        <v>14.430610626486915</v>
      </c>
      <c r="EA57" s="461">
        <v>14.477160983346549</v>
      </c>
      <c r="EB57" s="461">
        <v>14.523711340206185</v>
      </c>
      <c r="EC57" s="461">
        <v>14.570261697065821</v>
      </c>
      <c r="ED57" s="461">
        <v>14.616812053925456</v>
      </c>
      <c r="EE57" s="461">
        <v>14.663362410785092</v>
      </c>
      <c r="EF57" s="461">
        <v>14.709912767644727</v>
      </c>
      <c r="EG57" s="461">
        <v>14.756463124504361</v>
      </c>
      <c r="EH57" s="461">
        <v>14.803013481363994</v>
      </c>
      <c r="EI57" s="461">
        <v>14.849563838223631</v>
      </c>
      <c r="EJ57" s="461">
        <v>14.896114195083268</v>
      </c>
      <c r="EK57" s="461">
        <v>14.942664551942901</v>
      </c>
      <c r="EL57" s="461">
        <v>14.989214908802538</v>
      </c>
      <c r="EM57" s="461">
        <v>15.035765265662171</v>
      </c>
      <c r="EN57" s="461">
        <v>15.082315622521808</v>
      </c>
      <c r="EO57" s="461">
        <v>15.128865979381443</v>
      </c>
      <c r="EP57" s="461">
        <v>15.175416336241078</v>
      </c>
      <c r="EQ57" s="461">
        <v>15.221966693100713</v>
      </c>
      <c r="ER57" s="461">
        <v>15.26851704996035</v>
      </c>
      <c r="ES57" s="461">
        <v>15.315067406819983</v>
      </c>
      <c r="ET57" s="461">
        <v>15.36161776367962</v>
      </c>
      <c r="EU57" s="461">
        <v>15.408168120539253</v>
      </c>
      <c r="EV57" s="461">
        <v>15.45471847739889</v>
      </c>
      <c r="EW57" s="461">
        <v>15.501268834258523</v>
      </c>
      <c r="EX57" s="461">
        <v>15.54781919111816</v>
      </c>
      <c r="EY57" s="461">
        <v>15.594369547977797</v>
      </c>
      <c r="EZ57" s="461">
        <v>15.64091990483743</v>
      </c>
      <c r="FA57" s="461">
        <v>15.687470261697065</v>
      </c>
      <c r="FB57" s="461">
        <v>15.7340206185567</v>
      </c>
      <c r="FC57" s="461">
        <v>15.780570975416335</v>
      </c>
      <c r="FD57" s="461">
        <v>15.827121332275972</v>
      </c>
      <c r="FE57" s="461">
        <v>15.873671689135605</v>
      </c>
    </row>
    <row r="58" spans="1:161" x14ac:dyDescent="0.25">
      <c r="A58" s="462">
        <v>7146304</v>
      </c>
      <c r="B58" s="505" t="s">
        <v>235</v>
      </c>
      <c r="C58" s="505" t="s">
        <v>153</v>
      </c>
      <c r="D58" s="461">
        <v>16.548770816812056</v>
      </c>
      <c r="E58" s="461">
        <v>16.636796193497229</v>
      </c>
      <c r="F58" s="461">
        <v>16.724821570182396</v>
      </c>
      <c r="G58" s="461">
        <v>16.81284694686757</v>
      </c>
      <c r="H58" s="461">
        <v>16.90087232355274</v>
      </c>
      <c r="I58" s="461">
        <v>16.98889770023791</v>
      </c>
      <c r="J58" s="461">
        <v>17.076923076923077</v>
      </c>
      <c r="K58" s="461">
        <v>17.164948453608247</v>
      </c>
      <c r="L58" s="461">
        <v>17.252973830293421</v>
      </c>
      <c r="M58" s="461">
        <v>17.340999206978591</v>
      </c>
      <c r="N58" s="461">
        <v>17.429024583663761</v>
      </c>
      <c r="O58" s="461">
        <v>17.517049960348931</v>
      </c>
      <c r="P58" s="461">
        <v>17.605075337034101</v>
      </c>
      <c r="Q58" s="461">
        <v>17.693100713719272</v>
      </c>
      <c r="R58" s="461">
        <v>17.781126090404442</v>
      </c>
      <c r="S58" s="461">
        <v>17.869151467089615</v>
      </c>
      <c r="T58" s="461">
        <v>17.957176843774786</v>
      </c>
      <c r="U58" s="461">
        <v>18.045202220459952</v>
      </c>
      <c r="V58" s="461">
        <v>18.133227597145126</v>
      </c>
      <c r="W58" s="461">
        <v>18.221252973830296</v>
      </c>
      <c r="X58" s="461">
        <v>18.309278350515466</v>
      </c>
      <c r="Y58" s="461">
        <v>18.397303727200637</v>
      </c>
      <c r="Z58" s="461">
        <v>18.485329103885807</v>
      </c>
      <c r="AA58" s="461">
        <v>18.57335448057098</v>
      </c>
      <c r="AB58" s="461">
        <v>18.661379857256147</v>
      </c>
      <c r="AC58" s="461">
        <v>18.749405233941317</v>
      </c>
      <c r="AD58" s="461">
        <v>18.837430610626491</v>
      </c>
      <c r="AE58" s="461">
        <v>18.925455987311661</v>
      </c>
      <c r="AF58" s="461">
        <v>19.013481363996831</v>
      </c>
      <c r="AG58" s="461">
        <v>19.101506740681998</v>
      </c>
      <c r="AH58" s="461">
        <v>19.189532117367172</v>
      </c>
      <c r="AI58" s="461">
        <v>19.277557494052342</v>
      </c>
      <c r="AJ58" s="461">
        <v>19.365582870737512</v>
      </c>
      <c r="AK58" s="461">
        <v>19.453608247422682</v>
      </c>
      <c r="AL58" s="461">
        <v>19.541633624107853</v>
      </c>
      <c r="AM58" s="461">
        <v>19.629659000793023</v>
      </c>
      <c r="AN58" s="461">
        <v>19.717684377478196</v>
      </c>
      <c r="AO58" s="461">
        <v>19.805709754163367</v>
      </c>
      <c r="AP58" s="461">
        <v>19.893735130848537</v>
      </c>
      <c r="AQ58" s="461">
        <v>19.981760507533703</v>
      </c>
      <c r="AR58" s="461">
        <v>20.069785884218874</v>
      </c>
      <c r="AS58" s="461">
        <v>20.157811260904051</v>
      </c>
      <c r="AT58" s="461">
        <v>20.245836637589218</v>
      </c>
      <c r="AU58" s="461">
        <v>20.333862014274388</v>
      </c>
      <c r="AV58" s="461">
        <v>20.421887390959558</v>
      </c>
      <c r="AW58" s="461">
        <v>20.509912767644728</v>
      </c>
      <c r="AX58" s="461">
        <v>20.597938144329902</v>
      </c>
      <c r="AY58" s="461">
        <v>20.685963521015069</v>
      </c>
      <c r="AZ58" s="461">
        <v>20.773988897700242</v>
      </c>
      <c r="BA58" s="461">
        <v>20.862014274385409</v>
      </c>
      <c r="BB58" s="461">
        <v>20.950039651070583</v>
      </c>
      <c r="BC58" s="461">
        <v>21.038065027755753</v>
      </c>
      <c r="BD58" s="461">
        <v>21.126090404440923</v>
      </c>
      <c r="BE58" s="461">
        <v>21.214115781126093</v>
      </c>
      <c r="BF58" s="461">
        <v>21.30214115781126</v>
      </c>
      <c r="BG58" s="461">
        <v>21.390166534496434</v>
      </c>
      <c r="BH58" s="461">
        <v>21.478191911181607</v>
      </c>
      <c r="BI58" s="461">
        <v>21.566217287866774</v>
      </c>
      <c r="BJ58" s="461">
        <v>21.654242664551944</v>
      </c>
      <c r="BK58" s="461">
        <v>21.742268041237114</v>
      </c>
      <c r="BL58" s="461">
        <v>21.830293417922288</v>
      </c>
      <c r="BM58" s="461">
        <v>21.918318794607458</v>
      </c>
      <c r="BN58" s="461">
        <v>22.006344171292628</v>
      </c>
      <c r="BO58" s="461">
        <v>22.094369547977799</v>
      </c>
      <c r="BP58" s="461">
        <v>22.182394924662969</v>
      </c>
      <c r="BQ58" s="461">
        <v>22.270420301348139</v>
      </c>
      <c r="BR58" s="461">
        <v>22.358445678033309</v>
      </c>
      <c r="BS58" s="461">
        <v>22.446471054718479</v>
      </c>
      <c r="BT58" s="461">
        <v>22.534496431403653</v>
      </c>
      <c r="BU58" s="507">
        <v>22.62252180808882</v>
      </c>
      <c r="BV58" s="461">
        <v>22.710547184773993</v>
      </c>
      <c r="BW58" s="461">
        <v>22.798572561459164</v>
      </c>
      <c r="BX58" s="461">
        <v>22.88659793814433</v>
      </c>
      <c r="BY58" s="461">
        <v>22.974623314829504</v>
      </c>
      <c r="BZ58" s="461">
        <v>23.062648691514674</v>
      </c>
      <c r="CA58" s="461">
        <v>23.150674068199844</v>
      </c>
      <c r="CB58" s="461">
        <v>23.238699444885015</v>
      </c>
      <c r="CC58" s="461">
        <v>23.326724821570185</v>
      </c>
      <c r="CD58" s="461">
        <v>23.414750198255359</v>
      </c>
      <c r="CE58" s="461">
        <v>23.502775574940525</v>
      </c>
      <c r="CF58" s="461">
        <v>23.590800951625695</v>
      </c>
      <c r="CG58" s="461">
        <v>23.678826328310869</v>
      </c>
      <c r="CH58" s="461">
        <v>23.766851704996039</v>
      </c>
      <c r="CI58" s="461">
        <v>23.854877081681209</v>
      </c>
      <c r="CJ58" s="461">
        <v>23.94290245836638</v>
      </c>
      <c r="CK58" s="461">
        <v>24.03092783505155</v>
      </c>
      <c r="CL58" s="461">
        <v>24.11895321173672</v>
      </c>
      <c r="CM58" s="461">
        <v>24.20697858842189</v>
      </c>
      <c r="CN58" s="461">
        <v>24.29500396510706</v>
      </c>
      <c r="CO58" s="461">
        <v>24.383029341792231</v>
      </c>
      <c r="CP58" s="461">
        <v>24.471054718477401</v>
      </c>
      <c r="CQ58" s="461">
        <v>24.559080095162575</v>
      </c>
      <c r="CR58" s="461">
        <v>24.647105471847745</v>
      </c>
      <c r="CS58" s="461">
        <v>24.735130848532915</v>
      </c>
      <c r="CT58" s="461">
        <v>24.823156225218082</v>
      </c>
      <c r="CU58" s="461">
        <v>24.911181601903255</v>
      </c>
      <c r="CV58" s="461">
        <v>24.999206978588429</v>
      </c>
      <c r="CW58" s="461">
        <v>25.087232355273596</v>
      </c>
      <c r="CX58" s="461">
        <v>25.175257731958766</v>
      </c>
      <c r="CY58" s="461">
        <v>25.263283108643936</v>
      </c>
      <c r="CZ58" s="461">
        <v>25.351308485329106</v>
      </c>
      <c r="DA58" s="461">
        <v>25.439333862014283</v>
      </c>
      <c r="DB58" s="461">
        <v>25.52735923869945</v>
      </c>
      <c r="DC58" s="461">
        <v>25.61538461538462</v>
      </c>
      <c r="DD58" s="461">
        <v>25.703409992069787</v>
      </c>
      <c r="DE58" s="461">
        <v>25.791435368754961</v>
      </c>
      <c r="DF58" s="461">
        <v>25.879460745440134</v>
      </c>
      <c r="DG58" s="461">
        <v>25.967486122125305</v>
      </c>
      <c r="DH58" s="461">
        <v>26.055511498810471</v>
      </c>
      <c r="DI58" s="461">
        <v>26.143536875495638</v>
      </c>
      <c r="DJ58" s="461">
        <v>26.231562252180812</v>
      </c>
      <c r="DK58" s="461">
        <v>26.319587628865989</v>
      </c>
      <c r="DL58" s="461">
        <v>26.407613005551156</v>
      </c>
      <c r="DM58" s="461">
        <v>26.495638382236322</v>
      </c>
      <c r="DN58" s="461">
        <v>26.583663758921496</v>
      </c>
      <c r="DO58" s="461">
        <v>26.671689135606666</v>
      </c>
      <c r="DP58" s="461">
        <v>26.75971451229184</v>
      </c>
      <c r="DQ58" s="461">
        <v>26.847739888977006</v>
      </c>
      <c r="DR58" s="461">
        <v>26.935765265662177</v>
      </c>
      <c r="DS58" s="461">
        <v>27.02379064234735</v>
      </c>
      <c r="DT58" s="461">
        <v>27.111816019032517</v>
      </c>
      <c r="DU58" s="461">
        <v>27.199841395717691</v>
      </c>
      <c r="DV58" s="461">
        <v>27.287866772402861</v>
      </c>
      <c r="DW58" s="461">
        <v>27.375892149088035</v>
      </c>
      <c r="DX58" s="461">
        <v>27.463917525773201</v>
      </c>
      <c r="DY58" s="461">
        <v>27.551942902458372</v>
      </c>
      <c r="DZ58" s="461">
        <v>27.639968279143545</v>
      </c>
      <c r="EA58" s="461">
        <v>27.727993655828712</v>
      </c>
      <c r="EB58" s="461">
        <v>27.816019032513886</v>
      </c>
      <c r="EC58" s="461">
        <v>27.904044409199056</v>
      </c>
      <c r="ED58" s="461">
        <v>27.992069785884222</v>
      </c>
      <c r="EE58" s="461">
        <v>28.080095162569396</v>
      </c>
      <c r="EF58" s="461">
        <v>28.168120539254566</v>
      </c>
      <c r="EG58" s="461">
        <v>28.25614591593974</v>
      </c>
      <c r="EH58" s="461">
        <v>28.344171292624907</v>
      </c>
      <c r="EI58" s="461">
        <v>28.432196669310073</v>
      </c>
      <c r="EJ58" s="461">
        <v>28.520222045995247</v>
      </c>
      <c r="EK58" s="461">
        <v>28.608247422680417</v>
      </c>
      <c r="EL58" s="461">
        <v>28.696272799365591</v>
      </c>
      <c r="EM58" s="461">
        <v>28.784298176050758</v>
      </c>
      <c r="EN58" s="461">
        <v>28.872323552735928</v>
      </c>
      <c r="EO58" s="461">
        <v>28.960348929421102</v>
      </c>
      <c r="EP58" s="461">
        <v>29.048374306106268</v>
      </c>
      <c r="EQ58" s="461">
        <v>29.136399682791442</v>
      </c>
      <c r="ER58" s="461">
        <v>29.224425059476612</v>
      </c>
      <c r="ES58" s="461">
        <v>29.312450436161779</v>
      </c>
      <c r="ET58" s="461">
        <v>29.400475812846953</v>
      </c>
      <c r="EU58" s="461">
        <v>29.488501189532123</v>
      </c>
      <c r="EV58" s="461">
        <v>29.576526566217296</v>
      </c>
      <c r="EW58" s="461">
        <v>29.664551942902463</v>
      </c>
      <c r="EX58" s="461">
        <v>29.752577319587637</v>
      </c>
      <c r="EY58" s="461">
        <v>29.840602696272807</v>
      </c>
      <c r="EZ58" s="461">
        <v>29.928628072957974</v>
      </c>
      <c r="FA58" s="461">
        <v>30.016653449643147</v>
      </c>
      <c r="FB58" s="461">
        <v>30.104678826328318</v>
      </c>
      <c r="FC58" s="461">
        <v>30.192704203013491</v>
      </c>
      <c r="FD58" s="461">
        <v>30.280729579698658</v>
      </c>
      <c r="FE58" s="461">
        <v>30.368754956383825</v>
      </c>
    </row>
    <row r="59" spans="1:161" x14ac:dyDescent="0.25">
      <c r="A59" s="462">
        <v>7146305</v>
      </c>
      <c r="B59" s="505" t="s">
        <v>234</v>
      </c>
      <c r="C59" s="505" t="s">
        <v>153</v>
      </c>
      <c r="D59" s="461">
        <v>12.573354480570977</v>
      </c>
      <c r="E59" s="461">
        <v>12.633227597145124</v>
      </c>
      <c r="F59" s="461">
        <v>12.693100713719272</v>
      </c>
      <c r="G59" s="461">
        <v>12.752973830293417</v>
      </c>
      <c r="H59" s="461">
        <v>12.812846946867566</v>
      </c>
      <c r="I59" s="461">
        <v>12.872720063441715</v>
      </c>
      <c r="J59" s="461">
        <v>12.932593180015861</v>
      </c>
      <c r="K59" s="461">
        <v>12.992466296590008</v>
      </c>
      <c r="L59" s="461">
        <v>13.052339413164159</v>
      </c>
      <c r="M59" s="461">
        <v>13.112212529738304</v>
      </c>
      <c r="N59" s="461">
        <v>13.172085646312452</v>
      </c>
      <c r="O59" s="461">
        <v>13.231958762886597</v>
      </c>
      <c r="P59" s="461">
        <v>13.291831879460746</v>
      </c>
      <c r="Q59" s="461">
        <v>13.351704996034895</v>
      </c>
      <c r="R59" s="461">
        <v>13.411578112609041</v>
      </c>
      <c r="S59" s="461">
        <v>13.47145122918319</v>
      </c>
      <c r="T59" s="461">
        <v>13.531324345757339</v>
      </c>
      <c r="U59" s="461">
        <v>13.591197462331484</v>
      </c>
      <c r="V59" s="461">
        <v>13.65107057890563</v>
      </c>
      <c r="W59" s="461">
        <v>13.710943695479779</v>
      </c>
      <c r="X59" s="461">
        <v>13.770816812053928</v>
      </c>
      <c r="Y59" s="461">
        <v>13.830689928628074</v>
      </c>
      <c r="Z59" s="461">
        <v>13.890563045202221</v>
      </c>
      <c r="AA59" s="461">
        <v>13.950436161776368</v>
      </c>
      <c r="AB59" s="461">
        <v>14.010309278350517</v>
      </c>
      <c r="AC59" s="461">
        <v>14.070182394924664</v>
      </c>
      <c r="AD59" s="461">
        <v>14.130055511498814</v>
      </c>
      <c r="AE59" s="461">
        <v>14.189928628072959</v>
      </c>
      <c r="AF59" s="461">
        <v>14.249801744647108</v>
      </c>
      <c r="AG59" s="461">
        <v>14.309674861221254</v>
      </c>
      <c r="AH59" s="461">
        <v>14.369547977795403</v>
      </c>
      <c r="AI59" s="461">
        <v>14.429421094369552</v>
      </c>
      <c r="AJ59" s="461">
        <v>14.489294210943697</v>
      </c>
      <c r="AK59" s="461">
        <v>14.549167327517843</v>
      </c>
      <c r="AL59" s="461">
        <v>14.60904044409199</v>
      </c>
      <c r="AM59" s="461">
        <v>14.668913560666141</v>
      </c>
      <c r="AN59" s="461">
        <v>14.728786677240286</v>
      </c>
      <c r="AO59" s="461">
        <v>14.788659793814434</v>
      </c>
      <c r="AP59" s="461">
        <v>14.848532910388581</v>
      </c>
      <c r="AQ59" s="461">
        <v>14.908406026962728</v>
      </c>
      <c r="AR59" s="461">
        <v>14.968279143536877</v>
      </c>
      <c r="AS59" s="461">
        <v>15.028152260111025</v>
      </c>
      <c r="AT59" s="461">
        <v>15.088025376685172</v>
      </c>
      <c r="AU59" s="461">
        <v>15.147898493259321</v>
      </c>
      <c r="AV59" s="461">
        <v>15.207771609833467</v>
      </c>
      <c r="AW59" s="461">
        <v>15.267644726407612</v>
      </c>
      <c r="AX59" s="461">
        <v>15.327517842981765</v>
      </c>
      <c r="AY59" s="461">
        <v>15.38739095955591</v>
      </c>
      <c r="AZ59" s="461">
        <v>15.447264076130056</v>
      </c>
      <c r="BA59" s="461">
        <v>15.507137192704203</v>
      </c>
      <c r="BB59" s="461">
        <v>15.567010309278354</v>
      </c>
      <c r="BC59" s="461">
        <v>15.626883425852499</v>
      </c>
      <c r="BD59" s="461">
        <v>15.686756542426647</v>
      </c>
      <c r="BE59" s="461">
        <v>15.746629659000794</v>
      </c>
      <c r="BF59" s="461">
        <v>15.806502775574941</v>
      </c>
      <c r="BG59" s="461">
        <v>15.86637589214909</v>
      </c>
      <c r="BH59" s="461">
        <v>15.926249008723238</v>
      </c>
      <c r="BI59" s="461">
        <v>15.986122125297385</v>
      </c>
      <c r="BJ59" s="461">
        <v>16.045995241871534</v>
      </c>
      <c r="BK59" s="461">
        <v>16.105868358445679</v>
      </c>
      <c r="BL59" s="461">
        <v>16.165741475019825</v>
      </c>
      <c r="BM59" s="461">
        <v>16.225614591593978</v>
      </c>
      <c r="BN59" s="461">
        <v>16.285487708168123</v>
      </c>
      <c r="BO59" s="461">
        <v>16.345360824742269</v>
      </c>
      <c r="BP59" s="461">
        <v>16.405233941316414</v>
      </c>
      <c r="BQ59" s="461">
        <v>16.465107057890567</v>
      </c>
      <c r="BR59" s="461">
        <v>16.524980174464712</v>
      </c>
      <c r="BS59" s="461">
        <v>16.584853291038858</v>
      </c>
      <c r="BT59" s="461">
        <v>16.644726407613007</v>
      </c>
      <c r="BU59" s="507">
        <v>16.704599524187152</v>
      </c>
      <c r="BV59" s="461">
        <v>16.764472640761301</v>
      </c>
      <c r="BW59" s="461">
        <v>16.824345757335447</v>
      </c>
      <c r="BX59" s="461">
        <v>16.884218873909596</v>
      </c>
      <c r="BY59" s="461">
        <v>16.944091990483745</v>
      </c>
      <c r="BZ59" s="461">
        <v>17.003965107057891</v>
      </c>
      <c r="CA59" s="461">
        <v>17.06383822363204</v>
      </c>
      <c r="CB59" s="461">
        <v>17.123711340206189</v>
      </c>
      <c r="CC59" s="461">
        <v>17.183584456780334</v>
      </c>
      <c r="CD59" s="461">
        <v>17.243457573354483</v>
      </c>
      <c r="CE59" s="461">
        <v>17.303330689928629</v>
      </c>
      <c r="CF59" s="461">
        <v>17.363203806502778</v>
      </c>
      <c r="CG59" s="461">
        <v>17.423076923076927</v>
      </c>
      <c r="CH59" s="461">
        <v>17.482950039651072</v>
      </c>
      <c r="CI59" s="461">
        <v>17.542823156225221</v>
      </c>
      <c r="CJ59" s="461">
        <v>17.602696272799367</v>
      </c>
      <c r="CK59" s="461">
        <v>17.662569389373516</v>
      </c>
      <c r="CL59" s="461">
        <v>17.722442505947665</v>
      </c>
      <c r="CM59" s="461">
        <v>17.782315622521811</v>
      </c>
      <c r="CN59" s="461">
        <v>17.84218873909596</v>
      </c>
      <c r="CO59" s="461">
        <v>17.902061855670105</v>
      </c>
      <c r="CP59" s="461">
        <v>17.961934972244251</v>
      </c>
      <c r="CQ59" s="461">
        <v>18.0218080888184</v>
      </c>
      <c r="CR59" s="461">
        <v>18.081681205392545</v>
      </c>
      <c r="CS59" s="461">
        <v>18.141554321966694</v>
      </c>
      <c r="CT59" s="461">
        <v>18.20142743854084</v>
      </c>
      <c r="CU59" s="461">
        <v>18.261300555114989</v>
      </c>
      <c r="CV59" s="461">
        <v>18.321173671689138</v>
      </c>
      <c r="CW59" s="461">
        <v>18.381046788263284</v>
      </c>
      <c r="CX59" s="461">
        <v>18.440919904837433</v>
      </c>
      <c r="CY59" s="461">
        <v>18.500793021411578</v>
      </c>
      <c r="CZ59" s="461">
        <v>18.560666137985727</v>
      </c>
      <c r="DA59" s="461">
        <v>18.620539254559876</v>
      </c>
      <c r="DB59" s="461">
        <v>18.680412371134022</v>
      </c>
      <c r="DC59" s="461">
        <v>18.740285487708167</v>
      </c>
      <c r="DD59" s="461">
        <v>18.800158604282316</v>
      </c>
      <c r="DE59" s="461">
        <v>18.860031720856465</v>
      </c>
      <c r="DF59" s="461">
        <v>18.919904837430611</v>
      </c>
      <c r="DG59" s="461">
        <v>18.97977795400476</v>
      </c>
      <c r="DH59" s="461">
        <v>19.039651070578909</v>
      </c>
      <c r="DI59" s="461">
        <v>19.099524187153055</v>
      </c>
      <c r="DJ59" s="461">
        <v>19.159397303727204</v>
      </c>
      <c r="DK59" s="461">
        <v>19.219270420301353</v>
      </c>
      <c r="DL59" s="461">
        <v>19.279143536875498</v>
      </c>
      <c r="DM59" s="461">
        <v>19.339016653449647</v>
      </c>
      <c r="DN59" s="461">
        <v>19.398889770023793</v>
      </c>
      <c r="DO59" s="461">
        <v>19.458762886597942</v>
      </c>
      <c r="DP59" s="461">
        <v>19.518636003172091</v>
      </c>
      <c r="DQ59" s="461">
        <v>19.578509119746236</v>
      </c>
      <c r="DR59" s="461">
        <v>19.638382236320382</v>
      </c>
      <c r="DS59" s="461">
        <v>19.698255352894527</v>
      </c>
      <c r="DT59" s="461">
        <v>19.758128469468677</v>
      </c>
      <c r="DU59" s="461">
        <v>19.818001586042826</v>
      </c>
      <c r="DV59" s="461">
        <v>19.877874702616971</v>
      </c>
      <c r="DW59" s="461">
        <v>19.93774781919112</v>
      </c>
      <c r="DX59" s="461">
        <v>19.997620935765266</v>
      </c>
      <c r="DY59" s="461">
        <v>20.057494052339415</v>
      </c>
      <c r="DZ59" s="461">
        <v>20.117367168913564</v>
      </c>
      <c r="EA59" s="461">
        <v>20.177240285487709</v>
      </c>
      <c r="EB59" s="461">
        <v>20.237113402061858</v>
      </c>
      <c r="EC59" s="461">
        <v>20.296986518636004</v>
      </c>
      <c r="ED59" s="461">
        <v>20.356859635210153</v>
      </c>
      <c r="EE59" s="461">
        <v>20.416732751784298</v>
      </c>
      <c r="EF59" s="461">
        <v>20.476605868358444</v>
      </c>
      <c r="EG59" s="461">
        <v>20.536478984932593</v>
      </c>
      <c r="EH59" s="461">
        <v>20.596352101506742</v>
      </c>
      <c r="EI59" s="461">
        <v>20.656225218080888</v>
      </c>
      <c r="EJ59" s="461">
        <v>20.716098334655037</v>
      </c>
      <c r="EK59" s="461">
        <v>20.775971451229186</v>
      </c>
      <c r="EL59" s="461">
        <v>20.835844567803335</v>
      </c>
      <c r="EM59" s="461">
        <v>20.89571768437748</v>
      </c>
      <c r="EN59" s="461">
        <v>20.955590800951629</v>
      </c>
      <c r="EO59" s="461">
        <v>21.015463917525778</v>
      </c>
      <c r="EP59" s="461">
        <v>21.075337034099924</v>
      </c>
      <c r="EQ59" s="461">
        <v>21.135210150674073</v>
      </c>
      <c r="ER59" s="461">
        <v>21.195083267248219</v>
      </c>
      <c r="ES59" s="461">
        <v>21.254956383822368</v>
      </c>
      <c r="ET59" s="461">
        <v>21.314829500396513</v>
      </c>
      <c r="EU59" s="461">
        <v>21.374702616970659</v>
      </c>
      <c r="EV59" s="461">
        <v>21.434575733544808</v>
      </c>
      <c r="EW59" s="461">
        <v>21.494448850118953</v>
      </c>
      <c r="EX59" s="461">
        <v>21.554321966693102</v>
      </c>
      <c r="EY59" s="461">
        <v>21.614195083267251</v>
      </c>
      <c r="EZ59" s="461">
        <v>21.674068199841397</v>
      </c>
      <c r="FA59" s="461">
        <v>21.733941316415546</v>
      </c>
      <c r="FB59" s="461">
        <v>21.793814432989691</v>
      </c>
      <c r="FC59" s="461">
        <v>21.853687549563841</v>
      </c>
      <c r="FD59" s="461">
        <v>21.91356066613799</v>
      </c>
      <c r="FE59" s="461">
        <v>21.973433782712135</v>
      </c>
    </row>
    <row r="60" spans="1:161" x14ac:dyDescent="0.25">
      <c r="A60" s="462">
        <v>7146306</v>
      </c>
      <c r="B60" s="505" t="s">
        <v>236</v>
      </c>
      <c r="C60" s="505" t="s">
        <v>153</v>
      </c>
      <c r="D60" s="461">
        <v>21.692307692307693</v>
      </c>
      <c r="E60" s="461">
        <v>21.804123711340207</v>
      </c>
      <c r="F60" s="461">
        <v>21.91593973037272</v>
      </c>
      <c r="G60" s="461">
        <v>22.027755749405237</v>
      </c>
      <c r="H60" s="461">
        <v>22.139571768437747</v>
      </c>
      <c r="I60" s="461">
        <v>22.251387787470264</v>
      </c>
      <c r="J60" s="461">
        <v>22.363203806502778</v>
      </c>
      <c r="K60" s="461">
        <v>22.475019825535288</v>
      </c>
      <c r="L60" s="461">
        <v>22.586835844567805</v>
      </c>
      <c r="M60" s="461">
        <v>22.698651863600318</v>
      </c>
      <c r="N60" s="461">
        <v>22.810467882632832</v>
      </c>
      <c r="O60" s="461">
        <v>22.922283901665345</v>
      </c>
      <c r="P60" s="461">
        <v>23.034099920697859</v>
      </c>
      <c r="Q60" s="461">
        <v>23.145915939730376</v>
      </c>
      <c r="R60" s="461">
        <v>23.257731958762889</v>
      </c>
      <c r="S60" s="461">
        <v>23.369547977795403</v>
      </c>
      <c r="T60" s="461">
        <v>23.481363996827916</v>
      </c>
      <c r="U60" s="461">
        <v>23.59318001586043</v>
      </c>
      <c r="V60" s="461">
        <v>23.704996034892943</v>
      </c>
      <c r="W60" s="461">
        <v>23.81681205392546</v>
      </c>
      <c r="X60" s="461">
        <v>23.92862807295797</v>
      </c>
      <c r="Y60" s="461">
        <v>24.040444091990487</v>
      </c>
      <c r="Z60" s="461">
        <v>24.152260111023001</v>
      </c>
      <c r="AA60" s="461">
        <v>24.264076130055514</v>
      </c>
      <c r="AB60" s="461">
        <v>24.375892149088024</v>
      </c>
      <c r="AC60" s="461">
        <v>24.487708168120541</v>
      </c>
      <c r="AD60" s="461">
        <v>24.599524187153058</v>
      </c>
      <c r="AE60" s="461">
        <v>24.711340206185568</v>
      </c>
      <c r="AF60" s="461">
        <v>24.823156225218082</v>
      </c>
      <c r="AG60" s="461">
        <v>24.934972244250595</v>
      </c>
      <c r="AH60" s="461">
        <v>25.046788263283112</v>
      </c>
      <c r="AI60" s="461">
        <v>25.158604282315626</v>
      </c>
      <c r="AJ60" s="461">
        <v>25.270420301348139</v>
      </c>
      <c r="AK60" s="461">
        <v>25.382236320380649</v>
      </c>
      <c r="AL60" s="461">
        <v>25.494052339413162</v>
      </c>
      <c r="AM60" s="461">
        <v>25.605868358445676</v>
      </c>
      <c r="AN60" s="461">
        <v>25.717684377478193</v>
      </c>
      <c r="AO60" s="461">
        <v>25.829500396510706</v>
      </c>
      <c r="AP60" s="461">
        <v>25.94131641554322</v>
      </c>
      <c r="AQ60" s="461">
        <v>26.05313243457573</v>
      </c>
      <c r="AR60" s="461">
        <v>26.16494845360825</v>
      </c>
      <c r="AS60" s="461">
        <v>26.27676447264076</v>
      </c>
      <c r="AT60" s="461">
        <v>26.388580491673274</v>
      </c>
      <c r="AU60" s="461">
        <v>26.500396510705791</v>
      </c>
      <c r="AV60" s="461">
        <v>26.612212529738301</v>
      </c>
      <c r="AW60" s="461">
        <v>26.724028548770818</v>
      </c>
      <c r="AX60" s="461">
        <v>26.835844567803331</v>
      </c>
      <c r="AY60" s="461">
        <v>26.947660586835841</v>
      </c>
      <c r="AZ60" s="461">
        <v>27.059476605868362</v>
      </c>
      <c r="BA60" s="461">
        <v>27.171292624900872</v>
      </c>
      <c r="BB60" s="461">
        <v>27.283108643933385</v>
      </c>
      <c r="BC60" s="461">
        <v>27.394924662965902</v>
      </c>
      <c r="BD60" s="461">
        <v>27.506740681998416</v>
      </c>
      <c r="BE60" s="461">
        <v>27.618556701030929</v>
      </c>
      <c r="BF60" s="461">
        <v>27.730372720063443</v>
      </c>
      <c r="BG60" s="461">
        <v>27.842188739095953</v>
      </c>
      <c r="BH60" s="461">
        <v>27.954004758128473</v>
      </c>
      <c r="BI60" s="461">
        <v>28.065820777160983</v>
      </c>
      <c r="BJ60" s="461">
        <v>28.177636796193497</v>
      </c>
      <c r="BK60" s="461">
        <v>28.28945281522601</v>
      </c>
      <c r="BL60" s="461">
        <v>28.401268834258527</v>
      </c>
      <c r="BM60" s="461">
        <v>28.513084853291041</v>
      </c>
      <c r="BN60" s="461">
        <v>28.624900872323551</v>
      </c>
      <c r="BO60" s="461">
        <v>28.736716891356071</v>
      </c>
      <c r="BP60" s="461">
        <v>28.848532910388577</v>
      </c>
      <c r="BQ60" s="461">
        <v>28.960348929421095</v>
      </c>
      <c r="BR60" s="461">
        <v>29.072164948453608</v>
      </c>
      <c r="BS60" s="461">
        <v>29.183980967486121</v>
      </c>
      <c r="BT60" s="461">
        <v>29.295796986518639</v>
      </c>
      <c r="BU60" s="507">
        <v>29.407613005551152</v>
      </c>
      <c r="BV60" s="461">
        <v>29.519429024583662</v>
      </c>
      <c r="BW60" s="461">
        <v>29.631245043616182</v>
      </c>
      <c r="BX60" s="461">
        <v>29.743061062648689</v>
      </c>
      <c r="BY60" s="461">
        <v>29.854877081681206</v>
      </c>
      <c r="BZ60" s="461">
        <v>29.966693100713719</v>
      </c>
      <c r="CA60" s="461">
        <v>30.078509119746233</v>
      </c>
      <c r="CB60" s="461">
        <v>30.19032513877875</v>
      </c>
      <c r="CC60" s="461">
        <v>30.302141157811263</v>
      </c>
      <c r="CD60" s="461">
        <v>30.413957176843773</v>
      </c>
      <c r="CE60" s="461">
        <v>30.525773195876287</v>
      </c>
      <c r="CF60" s="461">
        <v>30.637589214908804</v>
      </c>
      <c r="CG60" s="461">
        <v>30.749405233941317</v>
      </c>
      <c r="CH60" s="461">
        <v>30.861221252973831</v>
      </c>
      <c r="CI60" s="461">
        <v>30.973037272006344</v>
      </c>
      <c r="CJ60" s="461">
        <v>31.084853291038854</v>
      </c>
      <c r="CK60" s="461">
        <v>31.196669310071375</v>
      </c>
      <c r="CL60" s="461">
        <v>31.308485329103885</v>
      </c>
      <c r="CM60" s="461">
        <v>31.420301348136398</v>
      </c>
      <c r="CN60" s="461">
        <v>31.532117367168912</v>
      </c>
      <c r="CO60" s="461">
        <v>31.643933386201422</v>
      </c>
      <c r="CP60" s="461">
        <v>31.755749405233942</v>
      </c>
      <c r="CQ60" s="461">
        <v>31.867565424266456</v>
      </c>
      <c r="CR60" s="461">
        <v>31.979381443298966</v>
      </c>
      <c r="CS60" s="461">
        <v>32.091197462331486</v>
      </c>
      <c r="CT60" s="461">
        <v>32.203013481363989</v>
      </c>
      <c r="CU60" s="461">
        <v>32.314829500396506</v>
      </c>
      <c r="CV60" s="461">
        <v>32.42664551942903</v>
      </c>
      <c r="CW60" s="461">
        <v>32.538461538461533</v>
      </c>
      <c r="CX60" s="461">
        <v>32.65027755749405</v>
      </c>
      <c r="CY60" s="461">
        <v>32.762093576526567</v>
      </c>
      <c r="CZ60" s="461">
        <v>32.873909595559077</v>
      </c>
      <c r="DA60" s="461">
        <v>32.985725614591594</v>
      </c>
      <c r="DB60" s="461">
        <v>33.097541633624111</v>
      </c>
      <c r="DC60" s="461">
        <v>33.209357652656621</v>
      </c>
      <c r="DD60" s="461">
        <v>33.321173671689131</v>
      </c>
      <c r="DE60" s="461">
        <v>33.432989690721648</v>
      </c>
      <c r="DF60" s="461">
        <v>33.544805709754165</v>
      </c>
      <c r="DG60" s="461">
        <v>33.656621728786675</v>
      </c>
      <c r="DH60" s="461">
        <v>33.768437747819192</v>
      </c>
      <c r="DI60" s="461">
        <v>33.880253766851702</v>
      </c>
      <c r="DJ60" s="461">
        <v>33.992069785884219</v>
      </c>
      <c r="DK60" s="461">
        <v>34.103885804916729</v>
      </c>
      <c r="DL60" s="461">
        <v>34.215701823949246</v>
      </c>
      <c r="DM60" s="461">
        <v>34.327517842981763</v>
      </c>
      <c r="DN60" s="461">
        <v>34.439333862014273</v>
      </c>
      <c r="DO60" s="461">
        <v>34.55114988104679</v>
      </c>
      <c r="DP60" s="461">
        <v>34.6629659000793</v>
      </c>
      <c r="DQ60" s="461">
        <v>34.77478191911181</v>
      </c>
      <c r="DR60" s="461">
        <v>34.886597938144334</v>
      </c>
      <c r="DS60" s="461">
        <v>34.998413957176844</v>
      </c>
      <c r="DT60" s="461">
        <v>35.110229976209354</v>
      </c>
      <c r="DU60" s="461">
        <v>35.222045995241871</v>
      </c>
      <c r="DV60" s="461">
        <v>35.333862014274388</v>
      </c>
      <c r="DW60" s="461">
        <v>35.445678033306898</v>
      </c>
      <c r="DX60" s="461">
        <v>35.557494052339408</v>
      </c>
      <c r="DY60" s="461">
        <v>35.669310071371925</v>
      </c>
      <c r="DZ60" s="461">
        <v>35.781126090404442</v>
      </c>
      <c r="EA60" s="461">
        <v>35.892942109436952</v>
      </c>
      <c r="EB60" s="461">
        <v>36.004758128469469</v>
      </c>
      <c r="EC60" s="461">
        <v>36.116574147501979</v>
      </c>
      <c r="ED60" s="461">
        <v>36.228390166534496</v>
      </c>
      <c r="EE60" s="461">
        <v>36.340206185567013</v>
      </c>
      <c r="EF60" s="461">
        <v>36.452022204599523</v>
      </c>
      <c r="EG60" s="461">
        <v>36.56383822363204</v>
      </c>
      <c r="EH60" s="461">
        <v>36.67565424266455</v>
      </c>
      <c r="EI60" s="461">
        <v>36.787470261697067</v>
      </c>
      <c r="EJ60" s="461">
        <v>36.899286280729577</v>
      </c>
      <c r="EK60" s="461">
        <v>37.011102299762094</v>
      </c>
      <c r="EL60" s="461">
        <v>37.122918318794611</v>
      </c>
      <c r="EM60" s="461">
        <v>37.23473433782712</v>
      </c>
      <c r="EN60" s="461">
        <v>37.34655035685963</v>
      </c>
      <c r="EO60" s="461">
        <v>37.458366375892155</v>
      </c>
      <c r="EP60" s="461">
        <v>37.570182394924657</v>
      </c>
      <c r="EQ60" s="461">
        <v>37.681998413957174</v>
      </c>
      <c r="ER60" s="461">
        <v>37.793814432989691</v>
      </c>
      <c r="ES60" s="461">
        <v>37.905630452022201</v>
      </c>
      <c r="ET60" s="461">
        <v>38.017446471054718</v>
      </c>
      <c r="EU60" s="461">
        <v>38.129262490087235</v>
      </c>
      <c r="EV60" s="461">
        <v>38.241078509119745</v>
      </c>
      <c r="EW60" s="461">
        <v>38.352894528152255</v>
      </c>
      <c r="EX60" s="461">
        <v>38.464710547184772</v>
      </c>
      <c r="EY60" s="461">
        <v>38.576526566217289</v>
      </c>
      <c r="EZ60" s="461">
        <v>38.688342585249799</v>
      </c>
      <c r="FA60" s="461">
        <v>38.800158604282316</v>
      </c>
      <c r="FB60" s="461">
        <v>38.911974623314826</v>
      </c>
      <c r="FC60" s="461">
        <v>39.023790642347343</v>
      </c>
      <c r="FD60" s="461">
        <v>39.135606661379853</v>
      </c>
      <c r="FE60" s="461">
        <v>39.24742268041237</v>
      </c>
    </row>
    <row r="61" spans="1:161" x14ac:dyDescent="0.25">
      <c r="A61" s="462">
        <v>7146307</v>
      </c>
      <c r="B61" s="505" t="s">
        <v>238</v>
      </c>
      <c r="C61" s="505" t="s">
        <v>153</v>
      </c>
      <c r="D61" s="461">
        <v>26.962727993655832</v>
      </c>
      <c r="E61" s="461">
        <v>27.097541633624111</v>
      </c>
      <c r="F61" s="461">
        <v>27.232355273592386</v>
      </c>
      <c r="G61" s="461">
        <v>27.367168913560672</v>
      </c>
      <c r="H61" s="461">
        <v>27.501982553528947</v>
      </c>
      <c r="I61" s="461">
        <v>27.636796193497222</v>
      </c>
      <c r="J61" s="461">
        <v>27.771609833465504</v>
      </c>
      <c r="K61" s="461">
        <v>27.906423473433783</v>
      </c>
      <c r="L61" s="461">
        <v>28.041237113402065</v>
      </c>
      <c r="M61" s="461">
        <v>28.176050753370344</v>
      </c>
      <c r="N61" s="461">
        <v>28.310864393338626</v>
      </c>
      <c r="O61" s="461">
        <v>28.445678033306901</v>
      </c>
      <c r="P61" s="461">
        <v>28.58049167327518</v>
      </c>
      <c r="Q61" s="461">
        <v>28.715305313243462</v>
      </c>
      <c r="R61" s="461">
        <v>28.850118953211734</v>
      </c>
      <c r="S61" s="461">
        <v>28.984932593180016</v>
      </c>
      <c r="T61" s="461">
        <v>29.119746233148298</v>
      </c>
      <c r="U61" s="461">
        <v>29.254559873116577</v>
      </c>
      <c r="V61" s="461">
        <v>29.389373513084859</v>
      </c>
      <c r="W61" s="461">
        <v>29.524187153053138</v>
      </c>
      <c r="X61" s="461">
        <v>29.659000793021413</v>
      </c>
      <c r="Y61" s="461">
        <v>29.793814432989695</v>
      </c>
      <c r="Z61" s="461">
        <v>29.928628072957967</v>
      </c>
      <c r="AA61" s="461">
        <v>30.063441712926249</v>
      </c>
      <c r="AB61" s="461">
        <v>30.198255352894527</v>
      </c>
      <c r="AC61" s="461">
        <v>30.33306899286281</v>
      </c>
      <c r="AD61" s="461">
        <v>30.467882632831092</v>
      </c>
      <c r="AE61" s="461">
        <v>30.602696272799363</v>
      </c>
      <c r="AF61" s="461">
        <v>30.737509912767646</v>
      </c>
      <c r="AG61" s="461">
        <v>30.872323552735921</v>
      </c>
      <c r="AH61" s="461">
        <v>31.007137192704199</v>
      </c>
      <c r="AI61" s="461">
        <v>31.141950832672482</v>
      </c>
      <c r="AJ61" s="461">
        <v>31.27676447264076</v>
      </c>
      <c r="AK61" s="461">
        <v>31.411578112609043</v>
      </c>
      <c r="AL61" s="461">
        <v>31.546391752577325</v>
      </c>
      <c r="AM61" s="461">
        <v>31.681205392545603</v>
      </c>
      <c r="AN61" s="461">
        <v>31.816019032513886</v>
      </c>
      <c r="AO61" s="461">
        <v>31.950832672482154</v>
      </c>
      <c r="AP61" s="461">
        <v>32.085646312450443</v>
      </c>
      <c r="AQ61" s="461">
        <v>32.220459952418715</v>
      </c>
      <c r="AR61" s="461">
        <v>32.355273592386993</v>
      </c>
      <c r="AS61" s="461">
        <v>32.490087232355272</v>
      </c>
      <c r="AT61" s="461">
        <v>32.624900872323558</v>
      </c>
      <c r="AU61" s="461">
        <v>32.759714512291836</v>
      </c>
      <c r="AV61" s="461">
        <v>32.894528152260108</v>
      </c>
      <c r="AW61" s="461">
        <v>33.029341792228394</v>
      </c>
      <c r="AX61" s="461">
        <v>33.164155432196672</v>
      </c>
      <c r="AY61" s="461">
        <v>33.298969072164944</v>
      </c>
      <c r="AZ61" s="461">
        <v>33.43378271213323</v>
      </c>
      <c r="BA61" s="461">
        <v>33.568596352101508</v>
      </c>
      <c r="BB61" s="461">
        <v>33.703409992069787</v>
      </c>
      <c r="BC61" s="461">
        <v>33.838223632038066</v>
      </c>
      <c r="BD61" s="461">
        <v>33.973037272006351</v>
      </c>
      <c r="BE61" s="461">
        <v>34.10785091197463</v>
      </c>
      <c r="BF61" s="461">
        <v>34.242664551942902</v>
      </c>
      <c r="BG61" s="461">
        <v>34.37747819191118</v>
      </c>
      <c r="BH61" s="461">
        <v>34.512291831879459</v>
      </c>
      <c r="BI61" s="461">
        <v>34.647105471847738</v>
      </c>
      <c r="BJ61" s="461">
        <v>34.781919111816023</v>
      </c>
      <c r="BK61" s="461">
        <v>34.916732751784302</v>
      </c>
      <c r="BL61" s="461">
        <v>35.051546391752581</v>
      </c>
      <c r="BM61" s="461">
        <v>35.186360031720859</v>
      </c>
      <c r="BN61" s="461">
        <v>35.321173671689131</v>
      </c>
      <c r="BO61" s="461">
        <v>35.45598731165741</v>
      </c>
      <c r="BP61" s="461">
        <v>35.590800951625695</v>
      </c>
      <c r="BQ61" s="461">
        <v>35.725614591593974</v>
      </c>
      <c r="BR61" s="461">
        <v>35.860428231562253</v>
      </c>
      <c r="BS61" s="461">
        <v>35.995241871530531</v>
      </c>
      <c r="BT61" s="461">
        <v>36.130055511498817</v>
      </c>
      <c r="BU61" s="507">
        <v>36.264869151467082</v>
      </c>
      <c r="BV61" s="461">
        <v>36.399682791435367</v>
      </c>
      <c r="BW61" s="461">
        <v>36.53449643140366</v>
      </c>
      <c r="BX61" s="461">
        <v>36.669310071371925</v>
      </c>
      <c r="BY61" s="461">
        <v>36.804123711340203</v>
      </c>
      <c r="BZ61" s="461">
        <v>36.938937351308489</v>
      </c>
      <c r="CA61" s="461">
        <v>37.073750991276768</v>
      </c>
      <c r="CB61" s="461">
        <v>37.208564631245046</v>
      </c>
      <c r="CC61" s="461">
        <v>37.343378271213325</v>
      </c>
      <c r="CD61" s="461">
        <v>37.478191911181611</v>
      </c>
      <c r="CE61" s="461">
        <v>37.613005551149875</v>
      </c>
      <c r="CF61" s="461">
        <v>37.747819191118161</v>
      </c>
      <c r="CG61" s="461">
        <v>37.88263283108644</v>
      </c>
      <c r="CH61" s="461">
        <v>38.017446471054718</v>
      </c>
      <c r="CI61" s="461">
        <v>38.152260111022997</v>
      </c>
      <c r="CJ61" s="461">
        <v>38.287073750991283</v>
      </c>
      <c r="CK61" s="461">
        <v>38.421887390959562</v>
      </c>
      <c r="CL61" s="461">
        <v>38.55670103092784</v>
      </c>
      <c r="CM61" s="461">
        <v>38.691514670896112</v>
      </c>
      <c r="CN61" s="461">
        <v>38.82632831086439</v>
      </c>
      <c r="CO61" s="461">
        <v>38.961141950832669</v>
      </c>
      <c r="CP61" s="461">
        <v>39.095955590800955</v>
      </c>
      <c r="CQ61" s="461">
        <v>39.230769230769234</v>
      </c>
      <c r="CR61" s="461">
        <v>39.365582870737512</v>
      </c>
      <c r="CS61" s="461">
        <v>39.500396510705791</v>
      </c>
      <c r="CT61" s="461">
        <v>39.635210150674062</v>
      </c>
      <c r="CU61" s="461">
        <v>39.770023790642341</v>
      </c>
      <c r="CV61" s="461">
        <v>39.904837430610634</v>
      </c>
      <c r="CW61" s="461">
        <v>40.039651070578905</v>
      </c>
      <c r="CX61" s="461">
        <v>40.174464710547184</v>
      </c>
      <c r="CY61" s="461">
        <v>40.309278350515463</v>
      </c>
      <c r="CZ61" s="461">
        <v>40.444091990483749</v>
      </c>
      <c r="DA61" s="461">
        <v>40.578905630452027</v>
      </c>
      <c r="DB61" s="461">
        <v>40.713719270420306</v>
      </c>
      <c r="DC61" s="461">
        <v>40.848532910388585</v>
      </c>
      <c r="DD61" s="461">
        <v>40.983346550356856</v>
      </c>
      <c r="DE61" s="461">
        <v>41.118160190325135</v>
      </c>
      <c r="DF61" s="461">
        <v>41.252973830293421</v>
      </c>
      <c r="DG61" s="461">
        <v>41.387787470261699</v>
      </c>
      <c r="DH61" s="461">
        <v>41.522601110229978</v>
      </c>
      <c r="DI61" s="461">
        <v>41.657414750198257</v>
      </c>
      <c r="DJ61" s="461">
        <v>41.792228390166542</v>
      </c>
      <c r="DK61" s="461">
        <v>41.927042030134821</v>
      </c>
      <c r="DL61" s="461">
        <v>42.061855670103093</v>
      </c>
      <c r="DM61" s="461">
        <v>42.196669310071371</v>
      </c>
      <c r="DN61" s="461">
        <v>42.33148295003965</v>
      </c>
      <c r="DO61" s="461">
        <v>42.466296590007929</v>
      </c>
      <c r="DP61" s="461">
        <v>42.601110229976214</v>
      </c>
      <c r="DQ61" s="461">
        <v>42.735923869944493</v>
      </c>
      <c r="DR61" s="461">
        <v>42.870737509912772</v>
      </c>
      <c r="DS61" s="461">
        <v>43.005551149881043</v>
      </c>
      <c r="DT61" s="461">
        <v>43.140364789849322</v>
      </c>
      <c r="DU61" s="461">
        <v>43.275178429817615</v>
      </c>
      <c r="DV61" s="461">
        <v>43.409992069785886</v>
      </c>
      <c r="DW61" s="461">
        <v>43.544805709754165</v>
      </c>
      <c r="DX61" s="461">
        <v>43.679619349722444</v>
      </c>
      <c r="DY61" s="461">
        <v>43.814432989690722</v>
      </c>
      <c r="DZ61" s="461">
        <v>43.949246629659008</v>
      </c>
      <c r="EA61" s="461">
        <v>44.084060269627287</v>
      </c>
      <c r="EB61" s="461">
        <v>44.218873909595565</v>
      </c>
      <c r="EC61" s="461">
        <v>44.353687549563837</v>
      </c>
      <c r="ED61" s="461">
        <v>44.488501189532116</v>
      </c>
      <c r="EE61" s="461">
        <v>44.623314829500394</v>
      </c>
      <c r="EF61" s="461">
        <v>44.75812846946868</v>
      </c>
      <c r="EG61" s="461">
        <v>44.892942109436959</v>
      </c>
      <c r="EH61" s="461">
        <v>45.027755749405237</v>
      </c>
      <c r="EI61" s="461">
        <v>45.162569389373516</v>
      </c>
      <c r="EJ61" s="461">
        <v>45.297383029341802</v>
      </c>
      <c r="EK61" s="461">
        <v>45.432196669310066</v>
      </c>
      <c r="EL61" s="461">
        <v>45.567010309278352</v>
      </c>
      <c r="EM61" s="461">
        <v>45.701823949246631</v>
      </c>
      <c r="EN61" s="461">
        <v>45.836637589214909</v>
      </c>
      <c r="EO61" s="461">
        <v>45.971451229183188</v>
      </c>
      <c r="EP61" s="461">
        <v>46.106264869151474</v>
      </c>
      <c r="EQ61" s="461">
        <v>46.241078509119752</v>
      </c>
      <c r="ER61" s="461">
        <v>46.375892149088024</v>
      </c>
      <c r="ES61" s="461">
        <v>46.510705789056303</v>
      </c>
      <c r="ET61" s="461">
        <v>46.645519429024596</v>
      </c>
      <c r="EU61" s="461">
        <v>46.78033306899286</v>
      </c>
      <c r="EV61" s="461">
        <v>46.915146708961146</v>
      </c>
      <c r="EW61" s="461">
        <v>47.049960348929424</v>
      </c>
      <c r="EX61" s="461">
        <v>47.184773988897703</v>
      </c>
      <c r="EY61" s="461">
        <v>47.319587628865982</v>
      </c>
      <c r="EZ61" s="461">
        <v>47.454401268834268</v>
      </c>
      <c r="FA61" s="461">
        <v>47.589214908802546</v>
      </c>
      <c r="FB61" s="461">
        <v>47.724028548770818</v>
      </c>
      <c r="FC61" s="461">
        <v>47.858842188739096</v>
      </c>
      <c r="FD61" s="461">
        <v>47.993655828707375</v>
      </c>
      <c r="FE61" s="461">
        <v>48.128469468675654</v>
      </c>
    </row>
    <row r="62" spans="1:161" ht="13" x14ac:dyDescent="0.3">
      <c r="B62" s="504" t="s">
        <v>430</v>
      </c>
      <c r="C62" s="505"/>
      <c r="D62" s="461"/>
      <c r="E62" s="461"/>
      <c r="F62" s="461"/>
      <c r="G62" s="461"/>
      <c r="H62" s="461"/>
      <c r="I62" s="461"/>
      <c r="J62" s="461"/>
      <c r="K62" s="461"/>
      <c r="L62" s="461"/>
      <c r="M62" s="461"/>
      <c r="N62" s="461"/>
      <c r="O62" s="461"/>
      <c r="P62" s="461"/>
      <c r="Q62" s="461"/>
      <c r="R62" s="461"/>
      <c r="S62" s="461"/>
      <c r="T62" s="461"/>
      <c r="U62" s="461"/>
      <c r="V62" s="461"/>
      <c r="W62" s="461"/>
      <c r="X62" s="461"/>
      <c r="Y62" s="461"/>
      <c r="Z62" s="461"/>
      <c r="AA62" s="461"/>
      <c r="AB62" s="461"/>
      <c r="AC62" s="461"/>
      <c r="AD62" s="461"/>
      <c r="AE62" s="461"/>
      <c r="AF62" s="461"/>
      <c r="AG62" s="461"/>
      <c r="AH62" s="461"/>
      <c r="AI62" s="461"/>
      <c r="AJ62" s="461"/>
      <c r="AK62" s="461"/>
      <c r="AL62" s="461"/>
      <c r="AM62" s="461"/>
      <c r="AN62" s="461"/>
      <c r="AO62" s="461"/>
      <c r="AP62" s="461"/>
      <c r="AQ62" s="461"/>
      <c r="AR62" s="461"/>
      <c r="AS62" s="461"/>
      <c r="AT62" s="461"/>
      <c r="AU62" s="461"/>
      <c r="AV62" s="461"/>
      <c r="AW62" s="461"/>
      <c r="AX62" s="461"/>
      <c r="AY62" s="461"/>
      <c r="AZ62" s="461"/>
      <c r="BA62" s="461"/>
      <c r="BB62" s="461"/>
      <c r="BC62" s="461"/>
      <c r="BD62" s="461"/>
      <c r="BE62" s="461"/>
      <c r="BF62" s="461"/>
      <c r="BG62" s="461"/>
      <c r="BH62" s="461"/>
      <c r="BI62" s="461"/>
      <c r="BJ62" s="461"/>
      <c r="BK62" s="461"/>
      <c r="BL62" s="461"/>
      <c r="BM62" s="461"/>
      <c r="BN62" s="461"/>
      <c r="BO62" s="461"/>
      <c r="BP62" s="461"/>
      <c r="BQ62" s="461"/>
      <c r="BR62" s="461"/>
      <c r="BS62" s="461"/>
      <c r="BT62" s="461"/>
      <c r="BU62" s="507"/>
      <c r="BV62" s="461"/>
      <c r="BW62" s="461"/>
      <c r="BX62" s="461"/>
      <c r="BY62" s="461"/>
      <c r="BZ62" s="461"/>
      <c r="CA62" s="461"/>
      <c r="CB62" s="461"/>
      <c r="CC62" s="461"/>
      <c r="CD62" s="461"/>
      <c r="CE62" s="461"/>
      <c r="CF62" s="461"/>
      <c r="CG62" s="461"/>
      <c r="CH62" s="461"/>
      <c r="CI62" s="461"/>
      <c r="CJ62" s="461"/>
      <c r="CK62" s="461"/>
      <c r="CL62" s="461"/>
      <c r="CM62" s="461"/>
      <c r="CN62" s="461"/>
      <c r="CO62" s="461"/>
      <c r="CP62" s="461"/>
      <c r="CQ62" s="461"/>
      <c r="CR62" s="461"/>
      <c r="CS62" s="461"/>
      <c r="CT62" s="461"/>
      <c r="CU62" s="461"/>
      <c r="CV62" s="461"/>
      <c r="CW62" s="461"/>
      <c r="CX62" s="461"/>
      <c r="CY62" s="461"/>
      <c r="CZ62" s="461"/>
      <c r="DA62" s="461"/>
      <c r="DB62" s="461"/>
      <c r="DC62" s="461"/>
      <c r="DD62" s="461"/>
      <c r="DE62" s="461"/>
      <c r="DF62" s="461"/>
      <c r="DG62" s="461"/>
      <c r="DH62" s="461"/>
      <c r="DI62" s="461"/>
      <c r="DJ62" s="461"/>
      <c r="DK62" s="461"/>
      <c r="DL62" s="461"/>
      <c r="DM62" s="461"/>
      <c r="DN62" s="461"/>
      <c r="DO62" s="461"/>
      <c r="DP62" s="461"/>
      <c r="DQ62" s="461"/>
      <c r="DR62" s="461"/>
      <c r="DS62" s="461"/>
      <c r="DT62" s="461"/>
      <c r="DU62" s="461"/>
      <c r="DV62" s="461"/>
      <c r="DW62" s="461"/>
      <c r="DX62" s="461"/>
      <c r="DY62" s="461"/>
      <c r="DZ62" s="461"/>
      <c r="EA62" s="461"/>
      <c r="EB62" s="461"/>
      <c r="EC62" s="461"/>
      <c r="ED62" s="461"/>
      <c r="EE62" s="461"/>
      <c r="EF62" s="461"/>
      <c r="EG62" s="461"/>
      <c r="EH62" s="461"/>
      <c r="EI62" s="461"/>
      <c r="EJ62" s="461"/>
      <c r="EK62" s="461"/>
      <c r="EL62" s="461"/>
      <c r="EM62" s="461"/>
      <c r="EN62" s="461"/>
      <c r="EO62" s="461"/>
      <c r="EP62" s="461"/>
      <c r="EQ62" s="461"/>
      <c r="ER62" s="461"/>
      <c r="ES62" s="461"/>
      <c r="ET62" s="461"/>
      <c r="EU62" s="461"/>
      <c r="EV62" s="461"/>
      <c r="EW62" s="461"/>
      <c r="EX62" s="461"/>
      <c r="EY62" s="461"/>
      <c r="EZ62" s="461"/>
      <c r="FA62" s="461"/>
      <c r="FB62" s="461"/>
      <c r="FC62" s="461"/>
      <c r="FD62" s="461"/>
      <c r="FE62" s="461"/>
    </row>
    <row r="63" spans="1:161" ht="13" x14ac:dyDescent="0.3">
      <c r="A63" s="508">
        <v>7501010</v>
      </c>
      <c r="B63" s="509" t="s">
        <v>431</v>
      </c>
      <c r="C63" s="505" t="s">
        <v>155</v>
      </c>
      <c r="D63" s="461">
        <v>2.9976209357652661</v>
      </c>
      <c r="E63" s="461">
        <v>3.0087232355273597</v>
      </c>
      <c r="F63" s="461">
        <v>3.0198255352894532</v>
      </c>
      <c r="G63" s="461">
        <v>3.0309278350515472</v>
      </c>
      <c r="H63" s="461">
        <v>3.0420301348136407</v>
      </c>
      <c r="I63" s="461">
        <v>3.0531324345757342</v>
      </c>
      <c r="J63" s="461">
        <v>3.0642347343378278</v>
      </c>
      <c r="K63" s="461">
        <v>3.0753370340999213</v>
      </c>
      <c r="L63" s="461">
        <v>3.0864393338620153</v>
      </c>
      <c r="M63" s="461">
        <v>3.0975416336241084</v>
      </c>
      <c r="N63" s="461">
        <v>3.1086439333862019</v>
      </c>
      <c r="O63" s="461">
        <v>3.1197462331482959</v>
      </c>
      <c r="P63" s="461">
        <v>3.130848532910389</v>
      </c>
      <c r="Q63" s="461">
        <v>3.141950832672483</v>
      </c>
      <c r="R63" s="461">
        <v>3.1530531324345765</v>
      </c>
      <c r="S63" s="461">
        <v>3.1641554321966701</v>
      </c>
      <c r="T63" s="461">
        <v>3.1752577319587636</v>
      </c>
      <c r="U63" s="461">
        <v>3.1863600317208571</v>
      </c>
      <c r="V63" s="461">
        <v>3.1974623314829502</v>
      </c>
      <c r="W63" s="461">
        <v>3.2085646312450447</v>
      </c>
      <c r="X63" s="461">
        <v>3.2196669310071377</v>
      </c>
      <c r="Y63" s="461">
        <v>3.2307692307692317</v>
      </c>
      <c r="Z63" s="461">
        <v>3.2418715305313253</v>
      </c>
      <c r="AA63" s="461">
        <v>3.2529738302934184</v>
      </c>
      <c r="AB63" s="461">
        <v>3.2640761300555114</v>
      </c>
      <c r="AC63" s="461">
        <v>3.2751784298176059</v>
      </c>
      <c r="AD63" s="461">
        <v>3.286280729579699</v>
      </c>
      <c r="AE63" s="461">
        <v>3.2973830293417929</v>
      </c>
      <c r="AF63" s="461">
        <v>3.3084853291038865</v>
      </c>
      <c r="AG63" s="461">
        <v>3.3195876288659796</v>
      </c>
      <c r="AH63" s="461">
        <v>3.330689928628074</v>
      </c>
      <c r="AI63" s="461">
        <v>3.3417922283901671</v>
      </c>
      <c r="AJ63" s="461">
        <v>3.3528945281522602</v>
      </c>
      <c r="AK63" s="461">
        <v>3.3639968279143546</v>
      </c>
      <c r="AL63" s="461">
        <v>3.3750991276764477</v>
      </c>
      <c r="AM63" s="461">
        <v>3.3862014274385417</v>
      </c>
      <c r="AN63" s="461">
        <v>3.3973037272006352</v>
      </c>
      <c r="AO63" s="461">
        <v>3.4084060269627283</v>
      </c>
      <c r="AP63" s="461">
        <v>3.4195083267248227</v>
      </c>
      <c r="AQ63" s="461">
        <v>3.4306106264869158</v>
      </c>
      <c r="AR63" s="461">
        <v>3.4417129262490094</v>
      </c>
      <c r="AS63" s="461">
        <v>3.4528152260111034</v>
      </c>
      <c r="AT63" s="461">
        <v>3.4639175257731964</v>
      </c>
      <c r="AU63" s="461">
        <v>3.47501982553529</v>
      </c>
      <c r="AV63" s="461">
        <v>3.486122125297384</v>
      </c>
      <c r="AW63" s="461">
        <v>3.4972244250594771</v>
      </c>
      <c r="AX63" s="461">
        <v>3.5083267248215715</v>
      </c>
      <c r="AY63" s="461">
        <v>3.5194290245836646</v>
      </c>
      <c r="AZ63" s="461">
        <v>3.5305313243457581</v>
      </c>
      <c r="BA63" s="461">
        <v>3.5416336241078512</v>
      </c>
      <c r="BB63" s="461">
        <v>3.5527359238699452</v>
      </c>
      <c r="BC63" s="461">
        <v>3.5638382236320387</v>
      </c>
      <c r="BD63" s="461">
        <v>3.5749405233941327</v>
      </c>
      <c r="BE63" s="461">
        <v>3.5860428231562258</v>
      </c>
      <c r="BF63" s="461">
        <v>3.5971451229183193</v>
      </c>
      <c r="BG63" s="461">
        <v>3.6082474226804133</v>
      </c>
      <c r="BH63" s="461">
        <v>3.6193497224425069</v>
      </c>
      <c r="BI63" s="461">
        <v>3.6304520222045999</v>
      </c>
      <c r="BJ63" s="461">
        <v>3.6415543219666939</v>
      </c>
      <c r="BK63" s="461">
        <v>3.652656621728787</v>
      </c>
      <c r="BL63" s="461">
        <v>3.6637589214908814</v>
      </c>
      <c r="BM63" s="461">
        <v>3.6748612212529745</v>
      </c>
      <c r="BN63" s="461">
        <v>3.6859635210150681</v>
      </c>
      <c r="BO63" s="461">
        <v>3.6970658207771621</v>
      </c>
      <c r="BP63" s="461">
        <v>3.7081681205392552</v>
      </c>
      <c r="BQ63" s="461">
        <v>3.7192704203013487</v>
      </c>
      <c r="BR63" s="461">
        <v>3.7303727200634427</v>
      </c>
      <c r="BS63" s="461">
        <v>3.7414750198255358</v>
      </c>
      <c r="BT63" s="461">
        <v>3.7525773195876302</v>
      </c>
      <c r="BU63" s="507">
        <v>3.7636796193497233</v>
      </c>
      <c r="BV63" s="461">
        <v>3.7747819191118168</v>
      </c>
      <c r="BW63" s="461">
        <v>3.7858842188739108</v>
      </c>
      <c r="BX63" s="461">
        <v>3.7969865186360039</v>
      </c>
      <c r="BY63" s="461">
        <v>3.8080888183980974</v>
      </c>
      <c r="BZ63" s="461">
        <v>3.8191911181601914</v>
      </c>
      <c r="CA63" s="461">
        <v>3.8302934179222841</v>
      </c>
      <c r="CB63" s="461">
        <v>3.8413957176843789</v>
      </c>
      <c r="CC63" s="461">
        <v>3.8524980174464716</v>
      </c>
      <c r="CD63" s="461">
        <v>3.8636003172085656</v>
      </c>
      <c r="CE63" s="461">
        <v>3.8747026169706595</v>
      </c>
      <c r="CF63" s="461">
        <v>3.8858049167327522</v>
      </c>
      <c r="CG63" s="461">
        <v>3.8969072164948462</v>
      </c>
      <c r="CH63" s="461">
        <v>3.9080095162569397</v>
      </c>
      <c r="CI63" s="461">
        <v>3.9191118160190328</v>
      </c>
      <c r="CJ63" s="461">
        <v>3.9302141157811268</v>
      </c>
      <c r="CK63" s="461">
        <v>3.9413164155432203</v>
      </c>
      <c r="CL63" s="461">
        <v>3.9524187153053143</v>
      </c>
      <c r="CM63" s="461">
        <v>3.9635210150674078</v>
      </c>
      <c r="CN63" s="461">
        <v>3.9746233148295009</v>
      </c>
      <c r="CO63" s="461">
        <v>3.985725614591594</v>
      </c>
      <c r="CP63" s="461">
        <v>3.9968279143536884</v>
      </c>
      <c r="CQ63" s="461">
        <v>4.007930214115782</v>
      </c>
      <c r="CR63" s="461">
        <v>4.0190325138778755</v>
      </c>
      <c r="CS63" s="461">
        <v>4.0301348136399691</v>
      </c>
      <c r="CT63" s="461">
        <v>4.0412371134020626</v>
      </c>
      <c r="CU63" s="461">
        <v>4.052339413164157</v>
      </c>
      <c r="CV63" s="461">
        <v>4.0634417129262497</v>
      </c>
      <c r="CW63" s="461">
        <v>4.0745440126883432</v>
      </c>
      <c r="CX63" s="461">
        <v>4.0856463124504376</v>
      </c>
      <c r="CY63" s="461">
        <v>4.0967486122125303</v>
      </c>
      <c r="CZ63" s="461">
        <v>4.1078509119746238</v>
      </c>
      <c r="DA63" s="461">
        <v>4.1189532117367182</v>
      </c>
      <c r="DB63" s="461">
        <v>4.1300555114988109</v>
      </c>
      <c r="DC63" s="461">
        <v>4.1411578112609053</v>
      </c>
      <c r="DD63" s="461">
        <v>4.1522601110229989</v>
      </c>
      <c r="DE63" s="461">
        <v>4.1633624107850915</v>
      </c>
      <c r="DF63" s="461">
        <v>4.1744647105471859</v>
      </c>
      <c r="DG63" s="461">
        <v>4.1855670103092795</v>
      </c>
      <c r="DH63" s="461">
        <v>4.196669310071373</v>
      </c>
      <c r="DI63" s="461">
        <v>4.2077716098334665</v>
      </c>
      <c r="DJ63" s="461">
        <v>4.2188739095955601</v>
      </c>
      <c r="DK63" s="461">
        <v>4.2299762093576545</v>
      </c>
      <c r="DL63" s="461">
        <v>4.2410785091197472</v>
      </c>
      <c r="DM63" s="461">
        <v>4.2521808088818398</v>
      </c>
      <c r="DN63" s="461">
        <v>4.2632831086439342</v>
      </c>
      <c r="DO63" s="461">
        <v>4.2743854084060278</v>
      </c>
      <c r="DP63" s="461">
        <v>4.2854877081681213</v>
      </c>
      <c r="DQ63" s="461">
        <v>4.2965900079302157</v>
      </c>
      <c r="DR63" s="461">
        <v>4.3076923076923084</v>
      </c>
      <c r="DS63" s="461">
        <v>4.3187946074544019</v>
      </c>
      <c r="DT63" s="461">
        <v>4.3298969072164954</v>
      </c>
      <c r="DU63" s="461">
        <v>4.340999206978589</v>
      </c>
      <c r="DV63" s="461">
        <v>4.3521015067406825</v>
      </c>
      <c r="DW63" s="461">
        <v>4.3632038065027761</v>
      </c>
      <c r="DX63" s="461">
        <v>4.3743061062648696</v>
      </c>
      <c r="DY63" s="461">
        <v>4.385408406026964</v>
      </c>
      <c r="DZ63" s="461">
        <v>4.3965107057890567</v>
      </c>
      <c r="EA63" s="461">
        <v>4.4076130055511511</v>
      </c>
      <c r="EB63" s="461">
        <v>4.4187153053132446</v>
      </c>
      <c r="EC63" s="461">
        <v>4.4298176050753373</v>
      </c>
      <c r="ED63" s="461">
        <v>4.4409199048374317</v>
      </c>
      <c r="EE63" s="461">
        <v>4.4520222045995252</v>
      </c>
      <c r="EF63" s="461">
        <v>4.4631245043616179</v>
      </c>
      <c r="EG63" s="461">
        <v>4.4742268041237123</v>
      </c>
      <c r="EH63" s="461">
        <v>4.4853291038858059</v>
      </c>
      <c r="EI63" s="461">
        <v>4.4964314036478994</v>
      </c>
      <c r="EJ63" s="461">
        <v>4.5075337034099929</v>
      </c>
      <c r="EK63" s="461">
        <v>4.5186360031720865</v>
      </c>
      <c r="EL63" s="461">
        <v>4.52973830293418</v>
      </c>
      <c r="EM63" s="461">
        <v>4.5408406026962735</v>
      </c>
      <c r="EN63" s="461">
        <v>4.5519429024583671</v>
      </c>
      <c r="EO63" s="461">
        <v>4.5630452022204615</v>
      </c>
      <c r="EP63" s="461">
        <v>4.5741475019825542</v>
      </c>
      <c r="EQ63" s="461">
        <v>4.5852498017446486</v>
      </c>
      <c r="ER63" s="461">
        <v>4.5963521015067412</v>
      </c>
      <c r="ES63" s="461">
        <v>4.6074544012688348</v>
      </c>
      <c r="ET63" s="461">
        <v>4.6185567010309292</v>
      </c>
      <c r="EU63" s="461">
        <v>4.6296590007930227</v>
      </c>
      <c r="EV63" s="461">
        <v>4.6407613005551163</v>
      </c>
      <c r="EW63" s="461">
        <v>4.6518636003172098</v>
      </c>
      <c r="EX63" s="461">
        <v>4.6629659000793033</v>
      </c>
      <c r="EY63" s="461">
        <v>4.6740681998413969</v>
      </c>
      <c r="EZ63" s="461">
        <v>4.6851704996034895</v>
      </c>
      <c r="FA63" s="461">
        <v>4.6962727993655839</v>
      </c>
      <c r="FB63" s="461">
        <v>4.7073750991276775</v>
      </c>
      <c r="FC63" s="461">
        <v>4.718477398889771</v>
      </c>
      <c r="FD63" s="461">
        <v>4.7295796986518654</v>
      </c>
      <c r="FE63" s="461">
        <v>4.7406819984139581</v>
      </c>
    </row>
    <row r="64" spans="1:161" ht="13" x14ac:dyDescent="0.3">
      <c r="A64" s="508">
        <v>7501011</v>
      </c>
      <c r="B64" s="509" t="s">
        <v>432</v>
      </c>
      <c r="C64" s="505" t="s">
        <v>155</v>
      </c>
      <c r="D64" s="461">
        <v>5.3743061062648696</v>
      </c>
      <c r="E64" s="461">
        <v>5.3942109436954802</v>
      </c>
      <c r="F64" s="461">
        <v>5.4141157811260907</v>
      </c>
      <c r="G64" s="461">
        <v>5.4340206185567013</v>
      </c>
      <c r="H64" s="461">
        <v>5.4539254559873118</v>
      </c>
      <c r="I64" s="461">
        <v>5.4738302934179224</v>
      </c>
      <c r="J64" s="461">
        <v>5.4937351308485329</v>
      </c>
      <c r="K64" s="461">
        <v>5.5136399682791444</v>
      </c>
      <c r="L64" s="461">
        <v>5.5335448057097549</v>
      </c>
      <c r="M64" s="461">
        <v>5.5534496431403655</v>
      </c>
      <c r="N64" s="461">
        <v>5.573354480570976</v>
      </c>
      <c r="O64" s="461">
        <v>5.5932593180015866</v>
      </c>
      <c r="P64" s="461">
        <v>5.6131641554321972</v>
      </c>
      <c r="Q64" s="461">
        <v>5.6330689928628077</v>
      </c>
      <c r="R64" s="461">
        <v>5.6529738302934183</v>
      </c>
      <c r="S64" s="461">
        <v>5.6728786677240288</v>
      </c>
      <c r="T64" s="461">
        <v>5.6927835051546394</v>
      </c>
      <c r="U64" s="461">
        <v>5.7126883425852499</v>
      </c>
      <c r="V64" s="461">
        <v>5.7325931800158605</v>
      </c>
      <c r="W64" s="461">
        <v>5.752498017446471</v>
      </c>
      <c r="X64" s="461">
        <v>5.7724028548770825</v>
      </c>
      <c r="Y64" s="461">
        <v>5.792307692307693</v>
      </c>
      <c r="Z64" s="461">
        <v>5.8122125297383036</v>
      </c>
      <c r="AA64" s="461">
        <v>5.8321173671689142</v>
      </c>
      <c r="AB64" s="461">
        <v>5.8520222045995247</v>
      </c>
      <c r="AC64" s="461">
        <v>5.8719270420301353</v>
      </c>
      <c r="AD64" s="461">
        <v>5.8918318794607467</v>
      </c>
      <c r="AE64" s="461">
        <v>5.9117367168913564</v>
      </c>
      <c r="AF64" s="461">
        <v>5.9316415543219669</v>
      </c>
      <c r="AG64" s="461">
        <v>5.9515463917525775</v>
      </c>
      <c r="AH64" s="461">
        <v>5.9714512291831889</v>
      </c>
      <c r="AI64" s="461">
        <v>5.9913560666137995</v>
      </c>
      <c r="AJ64" s="461">
        <v>6.0112609040444092</v>
      </c>
      <c r="AK64" s="461">
        <v>6.0311657414750197</v>
      </c>
      <c r="AL64" s="461">
        <v>6.0510705789056312</v>
      </c>
      <c r="AM64" s="461">
        <v>6.0709754163362417</v>
      </c>
      <c r="AN64" s="461">
        <v>6.0908802537668523</v>
      </c>
      <c r="AO64" s="461">
        <v>6.1107850911974619</v>
      </c>
      <c r="AP64" s="461">
        <v>6.1306899286280734</v>
      </c>
      <c r="AQ64" s="461">
        <v>6.1505947660586839</v>
      </c>
      <c r="AR64" s="461">
        <v>6.1704996034892945</v>
      </c>
      <c r="AS64" s="461">
        <v>6.1904044409199059</v>
      </c>
      <c r="AT64" s="461">
        <v>6.2103092783505156</v>
      </c>
      <c r="AU64" s="461">
        <v>6.230214115781127</v>
      </c>
      <c r="AV64" s="461">
        <v>6.2501189532117367</v>
      </c>
      <c r="AW64" s="461">
        <v>6.2700237906423482</v>
      </c>
      <c r="AX64" s="461">
        <v>6.2899286280729587</v>
      </c>
      <c r="AY64" s="461">
        <v>6.3098334655035693</v>
      </c>
      <c r="AZ64" s="461">
        <v>6.3297383029341798</v>
      </c>
      <c r="BA64" s="461">
        <v>6.3496431403647904</v>
      </c>
      <c r="BB64" s="461">
        <v>6.3695479777954009</v>
      </c>
      <c r="BC64" s="461">
        <v>6.3894528152260115</v>
      </c>
      <c r="BD64" s="461">
        <v>6.4093576526566221</v>
      </c>
      <c r="BE64" s="461">
        <v>6.4292624900872335</v>
      </c>
      <c r="BF64" s="461">
        <v>6.4491673275178441</v>
      </c>
      <c r="BG64" s="461">
        <v>6.4690721649484528</v>
      </c>
      <c r="BH64" s="461">
        <v>6.4889770023790652</v>
      </c>
      <c r="BI64" s="461">
        <v>6.5088818398096748</v>
      </c>
      <c r="BJ64" s="461">
        <v>6.5287866772402872</v>
      </c>
      <c r="BK64" s="461">
        <v>6.5486915146708959</v>
      </c>
      <c r="BL64" s="461">
        <v>6.5685963521015065</v>
      </c>
      <c r="BM64" s="461">
        <v>6.5885011895321179</v>
      </c>
      <c r="BN64" s="461">
        <v>6.6084060269627285</v>
      </c>
      <c r="BO64" s="461">
        <v>6.6283108643933391</v>
      </c>
      <c r="BP64" s="461">
        <v>6.6482157018239496</v>
      </c>
      <c r="BQ64" s="461">
        <v>6.6681205392545602</v>
      </c>
      <c r="BR64" s="461">
        <v>6.6880253766851716</v>
      </c>
      <c r="BS64" s="461">
        <v>6.7079302141157822</v>
      </c>
      <c r="BT64" s="461">
        <v>6.7278350515463927</v>
      </c>
      <c r="BU64" s="507">
        <v>6.7477398889770033</v>
      </c>
      <c r="BV64" s="461">
        <v>6.7676447264076129</v>
      </c>
      <c r="BW64" s="461">
        <v>6.7875495638382244</v>
      </c>
      <c r="BX64" s="461">
        <v>6.8074544012688341</v>
      </c>
      <c r="BY64" s="461">
        <v>6.8273592386994464</v>
      </c>
      <c r="BZ64" s="461">
        <v>6.8472640761300552</v>
      </c>
      <c r="CA64" s="461">
        <v>6.8671689135606666</v>
      </c>
      <c r="CB64" s="461">
        <v>6.8870737509912772</v>
      </c>
      <c r="CC64" s="461">
        <v>6.9069785884218877</v>
      </c>
      <c r="CD64" s="461">
        <v>6.9268834258524983</v>
      </c>
      <c r="CE64" s="461">
        <v>6.9467882632831079</v>
      </c>
      <c r="CF64" s="461">
        <v>6.9666931007137203</v>
      </c>
      <c r="CG64" s="461">
        <v>6.9865979381443308</v>
      </c>
      <c r="CH64" s="461">
        <v>7.0065027755749414</v>
      </c>
      <c r="CI64" s="461">
        <v>7.0264076130055519</v>
      </c>
      <c r="CJ64" s="461">
        <v>7.0463124504361625</v>
      </c>
      <c r="CK64" s="461">
        <v>7.0662172878667722</v>
      </c>
      <c r="CL64" s="461">
        <v>7.0861221252973845</v>
      </c>
      <c r="CM64" s="461">
        <v>7.1060269627279933</v>
      </c>
      <c r="CN64" s="461">
        <v>7.1259318001586056</v>
      </c>
      <c r="CO64" s="461">
        <v>7.1458366375892153</v>
      </c>
      <c r="CP64" s="461">
        <v>7.1657414750198258</v>
      </c>
      <c r="CQ64" s="461">
        <v>7.1856463124504364</v>
      </c>
      <c r="CR64" s="461">
        <v>7.2055511498810469</v>
      </c>
      <c r="CS64" s="461">
        <v>7.2254559873116584</v>
      </c>
      <c r="CT64" s="461">
        <v>7.2453608247422672</v>
      </c>
      <c r="CU64" s="461">
        <v>7.2652656621728795</v>
      </c>
      <c r="CV64" s="461">
        <v>7.2851704996034901</v>
      </c>
      <c r="CW64" s="461">
        <v>7.3050753370341006</v>
      </c>
      <c r="CX64" s="461">
        <v>7.3249801744647103</v>
      </c>
      <c r="CY64" s="461">
        <v>7.3448850118953226</v>
      </c>
      <c r="CZ64" s="461">
        <v>7.3647898493259314</v>
      </c>
      <c r="DA64" s="461">
        <v>7.3846946867565437</v>
      </c>
      <c r="DB64" s="461">
        <v>7.4045995241871534</v>
      </c>
      <c r="DC64" s="461">
        <v>7.4245043616177648</v>
      </c>
      <c r="DD64" s="461">
        <v>7.4444091990483745</v>
      </c>
      <c r="DE64" s="461">
        <v>7.4643140364789851</v>
      </c>
      <c r="DF64" s="461">
        <v>7.4842188739095956</v>
      </c>
      <c r="DG64" s="461">
        <v>7.5041237113402071</v>
      </c>
      <c r="DH64" s="461">
        <v>7.5240285487708176</v>
      </c>
      <c r="DI64" s="461">
        <v>7.5439333862014264</v>
      </c>
      <c r="DJ64" s="461">
        <v>7.5638382236320387</v>
      </c>
      <c r="DK64" s="461">
        <v>7.5837430610626493</v>
      </c>
      <c r="DL64" s="461">
        <v>7.6036478984932607</v>
      </c>
      <c r="DM64" s="461">
        <v>7.6235527359238695</v>
      </c>
      <c r="DN64" s="461">
        <v>7.6434575733544818</v>
      </c>
      <c r="DO64" s="461">
        <v>7.6633624107850915</v>
      </c>
      <c r="DP64" s="461">
        <v>7.6832672482157029</v>
      </c>
      <c r="DQ64" s="461">
        <v>7.7031720856463126</v>
      </c>
      <c r="DR64" s="461">
        <v>7.7230769230769249</v>
      </c>
      <c r="DS64" s="461">
        <v>7.7429817605075337</v>
      </c>
      <c r="DT64" s="461">
        <v>7.7628865979381443</v>
      </c>
      <c r="DU64" s="461">
        <v>7.7827914353687557</v>
      </c>
      <c r="DV64" s="461">
        <v>7.8026962727993663</v>
      </c>
      <c r="DW64" s="461">
        <v>7.8226011102299768</v>
      </c>
      <c r="DX64" s="461">
        <v>7.8425059476605865</v>
      </c>
      <c r="DY64" s="461">
        <v>7.862410785091198</v>
      </c>
      <c r="DZ64" s="461">
        <v>7.8823156225218094</v>
      </c>
      <c r="EA64" s="461">
        <v>7.90222045995242</v>
      </c>
      <c r="EB64" s="461">
        <v>7.9221252973830287</v>
      </c>
      <c r="EC64" s="461">
        <v>7.9420301348136411</v>
      </c>
      <c r="ED64" s="461">
        <v>7.9619349722442507</v>
      </c>
      <c r="EE64" s="461">
        <v>7.9818398096748631</v>
      </c>
      <c r="EF64" s="461">
        <v>8.0017446471054718</v>
      </c>
      <c r="EG64" s="461">
        <v>8.0216494845360842</v>
      </c>
      <c r="EH64" s="461">
        <v>8.041554321966693</v>
      </c>
      <c r="EI64" s="461">
        <v>8.0614591593973035</v>
      </c>
      <c r="EJ64" s="461">
        <v>8.0813639968279141</v>
      </c>
      <c r="EK64" s="461">
        <v>8.1012688342585264</v>
      </c>
      <c r="EL64" s="461">
        <v>8.121173671689137</v>
      </c>
      <c r="EM64" s="461">
        <v>8.1410785091197457</v>
      </c>
      <c r="EN64" s="461">
        <v>8.1609833465503581</v>
      </c>
      <c r="EO64" s="461">
        <v>8.1808881839809686</v>
      </c>
      <c r="EP64" s="461">
        <v>8.2007930214115792</v>
      </c>
      <c r="EQ64" s="461">
        <v>8.220697858842188</v>
      </c>
      <c r="ER64" s="461">
        <v>8.2406026962728003</v>
      </c>
      <c r="ES64" s="461">
        <v>8.2605075337034108</v>
      </c>
      <c r="ET64" s="461">
        <v>8.2804123711340214</v>
      </c>
      <c r="EU64" s="461">
        <v>8.300317208564632</v>
      </c>
      <c r="EV64" s="461">
        <v>8.3202220459952443</v>
      </c>
      <c r="EW64" s="461">
        <v>8.3401268834258531</v>
      </c>
      <c r="EX64" s="461">
        <v>8.3600317208564636</v>
      </c>
      <c r="EY64" s="461">
        <v>8.3799365582870742</v>
      </c>
      <c r="EZ64" s="461">
        <v>8.3998413957176847</v>
      </c>
      <c r="FA64" s="461">
        <v>8.4197462331482953</v>
      </c>
      <c r="FB64" s="461">
        <v>8.4396510705789058</v>
      </c>
      <c r="FC64" s="461">
        <v>8.4595559080095164</v>
      </c>
      <c r="FD64" s="461">
        <v>8.4794607454401287</v>
      </c>
      <c r="FE64" s="461">
        <v>8.4993655828707393</v>
      </c>
    </row>
    <row r="65" spans="1:161" ht="13" x14ac:dyDescent="0.3">
      <c r="A65" s="508">
        <v>7501012</v>
      </c>
      <c r="B65" s="509" t="s">
        <v>433</v>
      </c>
      <c r="C65" s="505" t="s">
        <v>155</v>
      </c>
      <c r="D65" s="461">
        <v>8.3076923076923084</v>
      </c>
      <c r="E65" s="461">
        <v>8.3384615384615408</v>
      </c>
      <c r="F65" s="461">
        <v>8.3692307692307697</v>
      </c>
      <c r="G65" s="461">
        <v>8.4000000000000021</v>
      </c>
      <c r="H65" s="461">
        <v>8.430769230769231</v>
      </c>
      <c r="I65" s="461">
        <v>8.4615384615384635</v>
      </c>
      <c r="J65" s="461">
        <v>8.4923076923076923</v>
      </c>
      <c r="K65" s="461">
        <v>8.5230769230769248</v>
      </c>
      <c r="L65" s="461">
        <v>8.5538461538461554</v>
      </c>
      <c r="M65" s="461">
        <v>8.5846153846153861</v>
      </c>
      <c r="N65" s="461">
        <v>8.6153846153846168</v>
      </c>
      <c r="O65" s="461">
        <v>8.6461538461538474</v>
      </c>
      <c r="P65" s="461">
        <v>8.6769230769230781</v>
      </c>
      <c r="Q65" s="461">
        <v>8.7076923076923087</v>
      </c>
      <c r="R65" s="461">
        <v>8.7384615384615412</v>
      </c>
      <c r="S65" s="461">
        <v>8.7692307692307701</v>
      </c>
      <c r="T65" s="461">
        <v>8.8000000000000025</v>
      </c>
      <c r="U65" s="461">
        <v>8.8307692307692314</v>
      </c>
      <c r="V65" s="461">
        <v>8.8615384615384638</v>
      </c>
      <c r="W65" s="461">
        <v>8.8923076923076927</v>
      </c>
      <c r="X65" s="461">
        <v>8.9230769230769251</v>
      </c>
      <c r="Y65" s="461">
        <v>8.9538461538461558</v>
      </c>
      <c r="Z65" s="461">
        <v>8.9846153846153847</v>
      </c>
      <c r="AA65" s="461">
        <v>9.0153846153846171</v>
      </c>
      <c r="AB65" s="461">
        <v>9.046153846153846</v>
      </c>
      <c r="AC65" s="461">
        <v>9.0769230769230784</v>
      </c>
      <c r="AD65" s="461">
        <v>9.1076923076923091</v>
      </c>
      <c r="AE65" s="461">
        <v>9.1384615384615397</v>
      </c>
      <c r="AF65" s="461">
        <v>9.1692307692307704</v>
      </c>
      <c r="AG65" s="461">
        <v>9.2000000000000011</v>
      </c>
      <c r="AH65" s="461">
        <v>9.2307692307692317</v>
      </c>
      <c r="AI65" s="461">
        <v>9.2615384615384642</v>
      </c>
      <c r="AJ65" s="461">
        <v>9.292307692307693</v>
      </c>
      <c r="AK65" s="461">
        <v>9.3230769230769255</v>
      </c>
      <c r="AL65" s="461">
        <v>9.3538461538461561</v>
      </c>
      <c r="AM65" s="461">
        <v>9.384615384615385</v>
      </c>
      <c r="AN65" s="461">
        <v>9.4153846153846175</v>
      </c>
      <c r="AO65" s="461">
        <v>9.4461538461538463</v>
      </c>
      <c r="AP65" s="461">
        <v>9.4769230769230788</v>
      </c>
      <c r="AQ65" s="461">
        <v>9.5076923076923094</v>
      </c>
      <c r="AR65" s="461">
        <v>9.5384615384615401</v>
      </c>
      <c r="AS65" s="461">
        <v>9.5692307692307708</v>
      </c>
      <c r="AT65" s="461">
        <v>9.6000000000000014</v>
      </c>
      <c r="AU65" s="461">
        <v>9.6307692307692321</v>
      </c>
      <c r="AV65" s="461">
        <v>9.661538461538461</v>
      </c>
      <c r="AW65" s="461">
        <v>9.6923076923076934</v>
      </c>
      <c r="AX65" s="461">
        <v>9.7230769230769258</v>
      </c>
      <c r="AY65" s="461">
        <v>9.7538461538461565</v>
      </c>
      <c r="AZ65" s="461">
        <v>9.7846153846153854</v>
      </c>
      <c r="BA65" s="461">
        <v>9.815384615384616</v>
      </c>
      <c r="BB65" s="461">
        <v>9.8461538461538467</v>
      </c>
      <c r="BC65" s="461">
        <v>9.8769230769230791</v>
      </c>
      <c r="BD65" s="461">
        <v>9.9076923076923098</v>
      </c>
      <c r="BE65" s="461">
        <v>9.9384615384615405</v>
      </c>
      <c r="BF65" s="461">
        <v>9.9692307692307711</v>
      </c>
      <c r="BG65" s="461">
        <v>10</v>
      </c>
      <c r="BH65" s="461">
        <v>10.030769230769232</v>
      </c>
      <c r="BI65" s="461">
        <v>10.061538461538461</v>
      </c>
      <c r="BJ65" s="461">
        <v>10.092307692307694</v>
      </c>
      <c r="BK65" s="461">
        <v>10.123076923076924</v>
      </c>
      <c r="BL65" s="461">
        <v>10.153846153846155</v>
      </c>
      <c r="BM65" s="461">
        <v>10.184615384615386</v>
      </c>
      <c r="BN65" s="461">
        <v>10.215384615384616</v>
      </c>
      <c r="BO65" s="461">
        <v>10.246153846153847</v>
      </c>
      <c r="BP65" s="461">
        <v>10.276923076923078</v>
      </c>
      <c r="BQ65" s="461">
        <v>10.30769230769231</v>
      </c>
      <c r="BR65" s="461">
        <v>10.338461538461541</v>
      </c>
      <c r="BS65" s="461">
        <v>10.36923076923077</v>
      </c>
      <c r="BT65" s="461">
        <v>10.400000000000002</v>
      </c>
      <c r="BU65" s="507">
        <v>10.430769230769231</v>
      </c>
      <c r="BV65" s="461">
        <v>10.461538461538462</v>
      </c>
      <c r="BW65" s="461">
        <v>10.492307692307694</v>
      </c>
      <c r="BX65" s="461">
        <v>10.523076923076925</v>
      </c>
      <c r="BY65" s="461">
        <v>10.553846153846155</v>
      </c>
      <c r="BZ65" s="461">
        <v>10.584615384615386</v>
      </c>
      <c r="CA65" s="461">
        <v>10.615384615384617</v>
      </c>
      <c r="CB65" s="461">
        <v>10.646153846153847</v>
      </c>
      <c r="CC65" s="461">
        <v>10.676923076923078</v>
      </c>
      <c r="CD65" s="461">
        <v>10.707692307692311</v>
      </c>
      <c r="CE65" s="461">
        <v>10.738461538461539</v>
      </c>
      <c r="CF65" s="461">
        <v>10.76923076923077</v>
      </c>
      <c r="CG65" s="461">
        <v>10.800000000000002</v>
      </c>
      <c r="CH65" s="461">
        <v>10.830769230769231</v>
      </c>
      <c r="CI65" s="461">
        <v>10.861538461538462</v>
      </c>
      <c r="CJ65" s="461">
        <v>10.892307692307694</v>
      </c>
      <c r="CK65" s="461">
        <v>10.923076923076925</v>
      </c>
      <c r="CL65" s="461">
        <v>10.953846153846156</v>
      </c>
      <c r="CM65" s="461">
        <v>10.984615384615386</v>
      </c>
      <c r="CN65" s="461">
        <v>11.015384615384617</v>
      </c>
      <c r="CO65" s="461">
        <v>11.046153846153848</v>
      </c>
      <c r="CP65" s="461">
        <v>11.076923076923078</v>
      </c>
      <c r="CQ65" s="461">
        <v>11.107692307692311</v>
      </c>
      <c r="CR65" s="461">
        <v>11.13846153846154</v>
      </c>
      <c r="CS65" s="461">
        <v>11.16923076923077</v>
      </c>
      <c r="CT65" s="461">
        <v>11.200000000000001</v>
      </c>
      <c r="CU65" s="461">
        <v>11.230769230769232</v>
      </c>
      <c r="CV65" s="461">
        <v>11.261538461538462</v>
      </c>
      <c r="CW65" s="461">
        <v>11.292307692307695</v>
      </c>
      <c r="CX65" s="461">
        <v>11.323076923076925</v>
      </c>
      <c r="CY65" s="461">
        <v>11.353846153846154</v>
      </c>
      <c r="CZ65" s="461">
        <v>11.384615384615387</v>
      </c>
      <c r="DA65" s="461">
        <v>11.415384615384617</v>
      </c>
      <c r="DB65" s="461">
        <v>11.446153846153848</v>
      </c>
      <c r="DC65" s="461">
        <v>11.476923076923079</v>
      </c>
      <c r="DD65" s="461">
        <v>11.507692307692309</v>
      </c>
      <c r="DE65" s="461">
        <v>11.53846153846154</v>
      </c>
      <c r="DF65" s="461">
        <v>11.569230769230771</v>
      </c>
      <c r="DG65" s="461">
        <v>11.600000000000001</v>
      </c>
      <c r="DH65" s="461">
        <v>11.630769230769232</v>
      </c>
      <c r="DI65" s="461">
        <v>11.661538461538463</v>
      </c>
      <c r="DJ65" s="461">
        <v>11.692307692307695</v>
      </c>
      <c r="DK65" s="461">
        <v>11.723076923076926</v>
      </c>
      <c r="DL65" s="461">
        <v>11.753846153846155</v>
      </c>
      <c r="DM65" s="461">
        <v>11.784615384615385</v>
      </c>
      <c r="DN65" s="461">
        <v>11.815384615384616</v>
      </c>
      <c r="DO65" s="461">
        <v>11.846153846153848</v>
      </c>
      <c r="DP65" s="461">
        <v>11.876923076923079</v>
      </c>
      <c r="DQ65" s="461">
        <v>11.90769230769231</v>
      </c>
      <c r="DR65" s="461">
        <v>11.93846153846154</v>
      </c>
      <c r="DS65" s="461">
        <v>11.969230769230769</v>
      </c>
      <c r="DT65" s="461">
        <v>12.000000000000002</v>
      </c>
      <c r="DU65" s="461">
        <v>12.030769230769232</v>
      </c>
      <c r="DV65" s="461">
        <v>12.061538461538463</v>
      </c>
      <c r="DW65" s="461">
        <v>12.092307692307694</v>
      </c>
      <c r="DX65" s="461">
        <v>12.123076923076924</v>
      </c>
      <c r="DY65" s="461">
        <v>12.153846153846155</v>
      </c>
      <c r="DZ65" s="461">
        <v>12.184615384615386</v>
      </c>
      <c r="EA65" s="461">
        <v>12.215384615384616</v>
      </c>
      <c r="EB65" s="461">
        <v>12.246153846153847</v>
      </c>
      <c r="EC65" s="461">
        <v>12.276923076923078</v>
      </c>
      <c r="ED65" s="461">
        <v>12.30769230769231</v>
      </c>
      <c r="EE65" s="461">
        <v>12.338461538461541</v>
      </c>
      <c r="EF65" s="461">
        <v>12.36923076923077</v>
      </c>
      <c r="EG65" s="461">
        <v>12.400000000000002</v>
      </c>
      <c r="EH65" s="461">
        <v>12.430769230769233</v>
      </c>
      <c r="EI65" s="461">
        <v>12.461538461538463</v>
      </c>
      <c r="EJ65" s="461">
        <v>12.492307692307694</v>
      </c>
      <c r="EK65" s="461">
        <v>12.523076923076925</v>
      </c>
      <c r="EL65" s="461">
        <v>12.553846153846155</v>
      </c>
      <c r="EM65" s="461">
        <v>12.584615384615386</v>
      </c>
      <c r="EN65" s="461">
        <v>12.615384615384617</v>
      </c>
      <c r="EO65" s="461">
        <v>12.646153846153847</v>
      </c>
      <c r="EP65" s="461">
        <v>12.676923076923078</v>
      </c>
      <c r="EQ65" s="461">
        <v>12.707692307692309</v>
      </c>
      <c r="ER65" s="461">
        <v>12.738461538461541</v>
      </c>
      <c r="ES65" s="461">
        <v>12.76923076923077</v>
      </c>
      <c r="ET65" s="461">
        <v>12.8</v>
      </c>
      <c r="EU65" s="461">
        <v>12.830769230769233</v>
      </c>
      <c r="EV65" s="461">
        <v>12.861538461538464</v>
      </c>
      <c r="EW65" s="461">
        <v>12.892307692307694</v>
      </c>
      <c r="EX65" s="461">
        <v>12.923076923076923</v>
      </c>
      <c r="EY65" s="461">
        <v>12.953846153846156</v>
      </c>
      <c r="EZ65" s="461">
        <v>12.984615384615385</v>
      </c>
      <c r="FA65" s="461">
        <v>13.015384615384617</v>
      </c>
      <c r="FB65" s="461">
        <v>13.046153846153848</v>
      </c>
      <c r="FC65" s="461">
        <v>13.07692307692308</v>
      </c>
      <c r="FD65" s="461">
        <v>13.107692307692313</v>
      </c>
      <c r="FE65" s="461">
        <v>13.138461538461538</v>
      </c>
    </row>
    <row r="66" spans="1:161" ht="13" x14ac:dyDescent="0.3">
      <c r="A66" s="508">
        <v>7501013</v>
      </c>
      <c r="B66" s="509" t="s">
        <v>434</v>
      </c>
      <c r="C66" s="505" t="s">
        <v>155</v>
      </c>
      <c r="D66" s="461">
        <v>12.718477398889769</v>
      </c>
      <c r="E66" s="461">
        <v>12.765582870737511</v>
      </c>
      <c r="F66" s="461">
        <v>12.812688342585249</v>
      </c>
      <c r="G66" s="461">
        <v>12.859793814432992</v>
      </c>
      <c r="H66" s="461">
        <v>12.906899286280728</v>
      </c>
      <c r="I66" s="461">
        <v>12.954004758128471</v>
      </c>
      <c r="J66" s="461">
        <v>13.001110229976208</v>
      </c>
      <c r="K66" s="461">
        <v>13.048215701823951</v>
      </c>
      <c r="L66" s="461">
        <v>13.095321173671689</v>
      </c>
      <c r="M66" s="461">
        <v>13.14242664551943</v>
      </c>
      <c r="N66" s="461">
        <v>13.189532117367168</v>
      </c>
      <c r="O66" s="461">
        <v>13.236637589214912</v>
      </c>
      <c r="P66" s="461">
        <v>13.283743061062648</v>
      </c>
      <c r="Q66" s="461">
        <v>13.330848532910391</v>
      </c>
      <c r="R66" s="461">
        <v>13.377954004758129</v>
      </c>
      <c r="S66" s="461">
        <v>13.425059476605869</v>
      </c>
      <c r="T66" s="461">
        <v>13.472164948453608</v>
      </c>
      <c r="U66" s="461">
        <v>13.519270420301348</v>
      </c>
      <c r="V66" s="461">
        <v>13.566375892149088</v>
      </c>
      <c r="W66" s="461">
        <v>13.613481363996828</v>
      </c>
      <c r="X66" s="461">
        <v>13.660586835844569</v>
      </c>
      <c r="Y66" s="461">
        <v>13.707692307692309</v>
      </c>
      <c r="Z66" s="461">
        <v>13.754797779540048</v>
      </c>
      <c r="AA66" s="461">
        <v>13.801903251387788</v>
      </c>
      <c r="AB66" s="461">
        <v>13.849008723235528</v>
      </c>
      <c r="AC66" s="461">
        <v>13.896114195083268</v>
      </c>
      <c r="AD66" s="461">
        <v>13.943219666931007</v>
      </c>
      <c r="AE66" s="461">
        <v>13.990325138778745</v>
      </c>
      <c r="AF66" s="461">
        <v>14.037430610626489</v>
      </c>
      <c r="AG66" s="461">
        <v>14.084536082474225</v>
      </c>
      <c r="AH66" s="461">
        <v>14.131641554321968</v>
      </c>
      <c r="AI66" s="461">
        <v>14.178747026169708</v>
      </c>
      <c r="AJ66" s="461">
        <v>14.225852498017447</v>
      </c>
      <c r="AK66" s="461">
        <v>14.272957969865185</v>
      </c>
      <c r="AL66" s="461">
        <v>14.320063441712929</v>
      </c>
      <c r="AM66" s="461">
        <v>14.367168913560665</v>
      </c>
      <c r="AN66" s="461">
        <v>14.414274385408408</v>
      </c>
      <c r="AO66" s="461">
        <v>14.461379857256144</v>
      </c>
      <c r="AP66" s="461">
        <v>14.508485329103888</v>
      </c>
      <c r="AQ66" s="461">
        <v>14.555590800951625</v>
      </c>
      <c r="AR66" s="461">
        <v>14.602696272799369</v>
      </c>
      <c r="AS66" s="461">
        <v>14.649801744647105</v>
      </c>
      <c r="AT66" s="461">
        <v>14.696907216494845</v>
      </c>
      <c r="AU66" s="461">
        <v>14.744012688342584</v>
      </c>
      <c r="AV66" s="461">
        <v>14.791118160190326</v>
      </c>
      <c r="AW66" s="461">
        <v>14.838223632038066</v>
      </c>
      <c r="AX66" s="461">
        <v>14.885329103885807</v>
      </c>
      <c r="AY66" s="461">
        <v>14.932434575733545</v>
      </c>
      <c r="AZ66" s="461">
        <v>14.979540047581285</v>
      </c>
      <c r="BA66" s="461">
        <v>15.026645519429024</v>
      </c>
      <c r="BB66" s="461">
        <v>15.073750991276764</v>
      </c>
      <c r="BC66" s="461">
        <v>15.120856463124506</v>
      </c>
      <c r="BD66" s="461">
        <v>15.167961934972245</v>
      </c>
      <c r="BE66" s="461">
        <v>15.215067406819985</v>
      </c>
      <c r="BF66" s="461">
        <v>15.262172878667721</v>
      </c>
      <c r="BG66" s="461">
        <v>15.309278350515465</v>
      </c>
      <c r="BH66" s="461">
        <v>15.356383822363204</v>
      </c>
      <c r="BI66" s="461">
        <v>15.403489294210944</v>
      </c>
      <c r="BJ66" s="461">
        <v>15.450594766058686</v>
      </c>
      <c r="BK66" s="461">
        <v>15.497700237906425</v>
      </c>
      <c r="BL66" s="461">
        <v>15.544805709754161</v>
      </c>
      <c r="BM66" s="461">
        <v>15.591911181601905</v>
      </c>
      <c r="BN66" s="461">
        <v>15.639016653449643</v>
      </c>
      <c r="BO66" s="461">
        <v>15.686122125297384</v>
      </c>
      <c r="BP66" s="461">
        <v>15.733227597145122</v>
      </c>
      <c r="BQ66" s="461">
        <v>15.780333068992865</v>
      </c>
      <c r="BR66" s="461">
        <v>15.827438540840602</v>
      </c>
      <c r="BS66" s="461">
        <v>15.874544012688345</v>
      </c>
      <c r="BT66" s="461">
        <v>15.921649484536083</v>
      </c>
      <c r="BU66" s="507">
        <v>15.968754956383822</v>
      </c>
      <c r="BV66" s="461">
        <v>16.015860428231562</v>
      </c>
      <c r="BW66" s="461">
        <v>16.062965900079305</v>
      </c>
      <c r="BX66" s="461">
        <v>16.110071371927042</v>
      </c>
      <c r="BY66" s="461">
        <v>16.157176843774785</v>
      </c>
      <c r="BZ66" s="461">
        <v>16.204282315622521</v>
      </c>
      <c r="CA66" s="461">
        <v>16.251387787470261</v>
      </c>
      <c r="CB66" s="461">
        <v>16.298493259318001</v>
      </c>
      <c r="CC66" s="461">
        <v>16.34559873116574</v>
      </c>
      <c r="CD66" s="461">
        <v>16.392704203013484</v>
      </c>
      <c r="CE66" s="461">
        <v>16.43980967486122</v>
      </c>
      <c r="CF66" s="461">
        <v>16.486915146708963</v>
      </c>
      <c r="CG66" s="461">
        <v>16.534020618556703</v>
      </c>
      <c r="CH66" s="461">
        <v>16.581126090404442</v>
      </c>
      <c r="CI66" s="461">
        <v>16.628231562252182</v>
      </c>
      <c r="CJ66" s="461">
        <v>16.675337034099922</v>
      </c>
      <c r="CK66" s="461">
        <v>16.722442505947662</v>
      </c>
      <c r="CL66" s="461">
        <v>16.769547977795401</v>
      </c>
      <c r="CM66" s="461">
        <v>16.816653449643137</v>
      </c>
      <c r="CN66" s="461">
        <v>16.863758921490881</v>
      </c>
      <c r="CO66" s="461">
        <v>16.91086439333862</v>
      </c>
      <c r="CP66" s="461">
        <v>16.95796986518636</v>
      </c>
      <c r="CQ66" s="461">
        <v>17.0050753370341</v>
      </c>
      <c r="CR66" s="461">
        <v>17.052180808881843</v>
      </c>
      <c r="CS66" s="461">
        <v>17.099286280729579</v>
      </c>
      <c r="CT66" s="461">
        <v>17.146391752577319</v>
      </c>
      <c r="CU66" s="461">
        <v>17.193497224425059</v>
      </c>
      <c r="CV66" s="461">
        <v>17.240602696272802</v>
      </c>
      <c r="CW66" s="461">
        <v>17.287708168120538</v>
      </c>
      <c r="CX66" s="461">
        <v>17.334813639968282</v>
      </c>
      <c r="CY66" s="461">
        <v>17.381919111816018</v>
      </c>
      <c r="CZ66" s="461">
        <v>17.429024583663761</v>
      </c>
      <c r="DA66" s="461">
        <v>17.476130055511497</v>
      </c>
      <c r="DB66" s="461">
        <v>17.52323552735924</v>
      </c>
      <c r="DC66" s="461">
        <v>17.57034099920698</v>
      </c>
      <c r="DD66" s="461">
        <v>17.61744647105472</v>
      </c>
      <c r="DE66" s="461">
        <v>17.66455194290246</v>
      </c>
      <c r="DF66" s="461">
        <v>17.711657414750203</v>
      </c>
      <c r="DG66" s="461">
        <v>17.758762886597939</v>
      </c>
      <c r="DH66" s="461">
        <v>17.805868358445679</v>
      </c>
      <c r="DI66" s="461">
        <v>17.852973830293418</v>
      </c>
      <c r="DJ66" s="461">
        <v>17.900079302141158</v>
      </c>
      <c r="DK66" s="461">
        <v>17.947184773988898</v>
      </c>
      <c r="DL66" s="461">
        <v>17.994290245836634</v>
      </c>
      <c r="DM66" s="461">
        <v>18.041395717684377</v>
      </c>
      <c r="DN66" s="461">
        <v>18.088501189532117</v>
      </c>
      <c r="DO66" s="461">
        <v>18.135606661379857</v>
      </c>
      <c r="DP66" s="461">
        <v>18.1827121332276</v>
      </c>
      <c r="DQ66" s="461">
        <v>18.22981760507534</v>
      </c>
      <c r="DR66" s="461">
        <v>18.276923076923076</v>
      </c>
      <c r="DS66" s="461">
        <v>18.324028548770819</v>
      </c>
      <c r="DT66" s="461">
        <v>18.371134020618555</v>
      </c>
      <c r="DU66" s="461">
        <v>18.418239492466299</v>
      </c>
      <c r="DV66" s="461">
        <v>18.465344964314035</v>
      </c>
      <c r="DW66" s="461">
        <v>18.512450436161778</v>
      </c>
      <c r="DX66" s="461">
        <v>18.559555908009514</v>
      </c>
      <c r="DY66" s="461">
        <v>18.606661379857258</v>
      </c>
      <c r="DZ66" s="461">
        <v>18.653766851704997</v>
      </c>
      <c r="EA66" s="461">
        <v>18.700872323552737</v>
      </c>
      <c r="EB66" s="461">
        <v>18.747977795400477</v>
      </c>
      <c r="EC66" s="461">
        <v>18.795083267248216</v>
      </c>
      <c r="ED66" s="461">
        <v>18.842188739095956</v>
      </c>
      <c r="EE66" s="461">
        <v>18.889294210943699</v>
      </c>
      <c r="EF66" s="461">
        <v>18.936399682791436</v>
      </c>
      <c r="EG66" s="461">
        <v>18.983505154639179</v>
      </c>
      <c r="EH66" s="461">
        <v>19.030610626486915</v>
      </c>
      <c r="EI66" s="461">
        <v>19.077716098334658</v>
      </c>
      <c r="EJ66" s="461">
        <v>19.124821570182394</v>
      </c>
      <c r="EK66" s="461">
        <v>19.171927042030134</v>
      </c>
      <c r="EL66" s="461">
        <v>19.219032513877874</v>
      </c>
      <c r="EM66" s="461">
        <v>19.266137985725614</v>
      </c>
      <c r="EN66" s="461">
        <v>19.313243457573357</v>
      </c>
      <c r="EO66" s="461">
        <v>19.360348929421097</v>
      </c>
      <c r="EP66" s="461">
        <v>19.407454401268836</v>
      </c>
      <c r="EQ66" s="461">
        <v>19.454559873116573</v>
      </c>
      <c r="ER66" s="461">
        <v>19.501665344964316</v>
      </c>
      <c r="ES66" s="461">
        <v>19.548770816812052</v>
      </c>
      <c r="ET66" s="461">
        <v>19.595876288659795</v>
      </c>
      <c r="EU66" s="461">
        <v>19.642981760507531</v>
      </c>
      <c r="EV66" s="461">
        <v>19.690087232355275</v>
      </c>
      <c r="EW66" s="461">
        <v>19.737192704203011</v>
      </c>
      <c r="EX66" s="461">
        <v>19.784298176050754</v>
      </c>
      <c r="EY66" s="461">
        <v>19.831403647898494</v>
      </c>
      <c r="EZ66" s="461">
        <v>19.878509119746234</v>
      </c>
      <c r="FA66" s="461">
        <v>19.925614591593973</v>
      </c>
      <c r="FB66" s="461">
        <v>19.972720063441717</v>
      </c>
      <c r="FC66" s="461">
        <v>20.019825535289453</v>
      </c>
      <c r="FD66" s="461">
        <v>20.066931007137196</v>
      </c>
      <c r="FE66" s="461">
        <v>20.114036478984932</v>
      </c>
    </row>
    <row r="67" spans="1:161" ht="13" x14ac:dyDescent="0.3">
      <c r="A67" s="508">
        <v>7501014</v>
      </c>
      <c r="B67" s="509" t="s">
        <v>435</v>
      </c>
      <c r="C67" s="505" t="s">
        <v>155</v>
      </c>
      <c r="D67" s="461">
        <v>17.214908802537668</v>
      </c>
      <c r="E67" s="461">
        <v>17.278667724028551</v>
      </c>
      <c r="F67" s="461">
        <v>17.342426645519431</v>
      </c>
      <c r="G67" s="461">
        <v>17.406185567010311</v>
      </c>
      <c r="H67" s="461">
        <v>17.469944488501191</v>
      </c>
      <c r="I67" s="461">
        <v>17.533703409992071</v>
      </c>
      <c r="J67" s="461">
        <v>17.597462331482951</v>
      </c>
      <c r="K67" s="461">
        <v>17.661221252973831</v>
      </c>
      <c r="L67" s="461">
        <v>17.724980174464712</v>
      </c>
      <c r="M67" s="461">
        <v>17.788739095955595</v>
      </c>
      <c r="N67" s="461">
        <v>17.852498017446472</v>
      </c>
      <c r="O67" s="461">
        <v>17.916256938937352</v>
      </c>
      <c r="P67" s="461">
        <v>17.980015860428235</v>
      </c>
      <c r="Q67" s="461">
        <v>18.043774781919112</v>
      </c>
      <c r="R67" s="461">
        <v>18.107533703409995</v>
      </c>
      <c r="S67" s="461">
        <v>18.171292624900875</v>
      </c>
      <c r="T67" s="461">
        <v>18.235051546391752</v>
      </c>
      <c r="U67" s="461">
        <v>18.298810467882635</v>
      </c>
      <c r="V67" s="461">
        <v>18.362569389373515</v>
      </c>
      <c r="W67" s="461">
        <v>18.426328310864395</v>
      </c>
      <c r="X67" s="461">
        <v>18.490087232355275</v>
      </c>
      <c r="Y67" s="461">
        <v>18.553846153846155</v>
      </c>
      <c r="Z67" s="461">
        <v>18.617605075337035</v>
      </c>
      <c r="AA67" s="461">
        <v>18.681363996827915</v>
      </c>
      <c r="AB67" s="461">
        <v>18.745122918318796</v>
      </c>
      <c r="AC67" s="461">
        <v>18.808881839809676</v>
      </c>
      <c r="AD67" s="461">
        <v>18.872640761300556</v>
      </c>
      <c r="AE67" s="461">
        <v>18.936399682791436</v>
      </c>
      <c r="AF67" s="461">
        <v>19.000158604282319</v>
      </c>
      <c r="AG67" s="461">
        <v>19.063917525773199</v>
      </c>
      <c r="AH67" s="461">
        <v>19.127676447264079</v>
      </c>
      <c r="AI67" s="461">
        <v>19.191435368754959</v>
      </c>
      <c r="AJ67" s="461">
        <v>19.255194290245839</v>
      </c>
      <c r="AK67" s="461">
        <v>19.318953211736723</v>
      </c>
      <c r="AL67" s="461">
        <v>19.382712133227599</v>
      </c>
      <c r="AM67" s="461">
        <v>19.446471054718479</v>
      </c>
      <c r="AN67" s="461">
        <v>19.510229976209363</v>
      </c>
      <c r="AO67" s="461">
        <v>19.573988897700239</v>
      </c>
      <c r="AP67" s="461">
        <v>19.637747819191119</v>
      </c>
      <c r="AQ67" s="461">
        <v>19.701506740682003</v>
      </c>
      <c r="AR67" s="461">
        <v>19.76526566217288</v>
      </c>
      <c r="AS67" s="461">
        <v>19.829024583663763</v>
      </c>
      <c r="AT67" s="461">
        <v>19.892783505154643</v>
      </c>
      <c r="AU67" s="461">
        <v>19.956542426645523</v>
      </c>
      <c r="AV67" s="461">
        <v>20.0203013481364</v>
      </c>
      <c r="AW67" s="461">
        <v>20.084060269627283</v>
      </c>
      <c r="AX67" s="461">
        <v>20.147819191118163</v>
      </c>
      <c r="AY67" s="461">
        <v>20.211578112609043</v>
      </c>
      <c r="AZ67" s="461">
        <v>20.275337034099923</v>
      </c>
      <c r="BA67" s="461">
        <v>20.3390959555908</v>
      </c>
      <c r="BB67" s="461">
        <v>20.402854877081683</v>
      </c>
      <c r="BC67" s="461">
        <v>20.466613798572563</v>
      </c>
      <c r="BD67" s="461">
        <v>20.530372720063443</v>
      </c>
      <c r="BE67" s="461">
        <v>20.594131641554323</v>
      </c>
      <c r="BF67" s="461">
        <v>20.657890563045203</v>
      </c>
      <c r="BG67" s="461">
        <v>20.721649484536087</v>
      </c>
      <c r="BH67" s="461">
        <v>20.785408406026963</v>
      </c>
      <c r="BI67" s="461">
        <v>20.849167327517847</v>
      </c>
      <c r="BJ67" s="461">
        <v>20.912926249008727</v>
      </c>
      <c r="BK67" s="461">
        <v>20.976685170499604</v>
      </c>
      <c r="BL67" s="461">
        <v>21.040444091990487</v>
      </c>
      <c r="BM67" s="461">
        <v>21.104203013481367</v>
      </c>
      <c r="BN67" s="461">
        <v>21.167961934972244</v>
      </c>
      <c r="BO67" s="461">
        <v>21.231720856463127</v>
      </c>
      <c r="BP67" s="461">
        <v>21.295479777954007</v>
      </c>
      <c r="BQ67" s="461">
        <v>21.359238699444884</v>
      </c>
      <c r="BR67" s="461">
        <v>21.422997620935767</v>
      </c>
      <c r="BS67" s="461">
        <v>21.486756542426647</v>
      </c>
      <c r="BT67" s="461">
        <v>21.550515463917531</v>
      </c>
      <c r="BU67" s="507">
        <v>21.614274385408407</v>
      </c>
      <c r="BV67" s="461">
        <v>21.678033306899287</v>
      </c>
      <c r="BW67" s="461">
        <v>21.741792228390171</v>
      </c>
      <c r="BX67" s="461">
        <v>21.805551149881047</v>
      </c>
      <c r="BY67" s="461">
        <v>21.869310071371931</v>
      </c>
      <c r="BZ67" s="461">
        <v>21.933068992862811</v>
      </c>
      <c r="CA67" s="461">
        <v>21.996827914353688</v>
      </c>
      <c r="CB67" s="461">
        <v>22.060586835844571</v>
      </c>
      <c r="CC67" s="461">
        <v>22.124345757335451</v>
      </c>
      <c r="CD67" s="461">
        <v>22.188104678826328</v>
      </c>
      <c r="CE67" s="461">
        <v>22.251863600317211</v>
      </c>
      <c r="CF67" s="461">
        <v>22.315622521808091</v>
      </c>
      <c r="CG67" s="461">
        <v>22.379381443298975</v>
      </c>
      <c r="CH67" s="461">
        <v>22.443140364789851</v>
      </c>
      <c r="CI67" s="461">
        <v>22.506899286280731</v>
      </c>
      <c r="CJ67" s="461">
        <v>22.570658207771608</v>
      </c>
      <c r="CK67" s="461">
        <v>22.634417129262495</v>
      </c>
      <c r="CL67" s="461">
        <v>22.698176050753371</v>
      </c>
      <c r="CM67" s="461">
        <v>22.761934972244255</v>
      </c>
      <c r="CN67" s="461">
        <v>22.825693893735135</v>
      </c>
      <c r="CO67" s="461">
        <v>22.889452815226011</v>
      </c>
      <c r="CP67" s="461">
        <v>22.953211736716895</v>
      </c>
      <c r="CQ67" s="461">
        <v>23.016970658207775</v>
      </c>
      <c r="CR67" s="461">
        <v>23.080729579698652</v>
      </c>
      <c r="CS67" s="461">
        <v>23.144488501189535</v>
      </c>
      <c r="CT67" s="461">
        <v>23.208247422680415</v>
      </c>
      <c r="CU67" s="461">
        <v>23.272006344171299</v>
      </c>
      <c r="CV67" s="461">
        <v>23.335765265662175</v>
      </c>
      <c r="CW67" s="461">
        <v>23.399524187153055</v>
      </c>
      <c r="CX67" s="461">
        <v>23.463283108643939</v>
      </c>
      <c r="CY67" s="461">
        <v>23.527042030134815</v>
      </c>
      <c r="CZ67" s="461">
        <v>23.590800951625695</v>
      </c>
      <c r="DA67" s="461">
        <v>23.654559873116579</v>
      </c>
      <c r="DB67" s="461">
        <v>23.718318794607455</v>
      </c>
      <c r="DC67" s="461">
        <v>23.782077716098339</v>
      </c>
      <c r="DD67" s="461">
        <v>23.845836637589219</v>
      </c>
      <c r="DE67" s="461">
        <v>23.909595559080095</v>
      </c>
      <c r="DF67" s="461">
        <v>23.973354480570979</v>
      </c>
      <c r="DG67" s="461">
        <v>24.037113402061859</v>
      </c>
      <c r="DH67" s="461">
        <v>24.100872323552743</v>
      </c>
      <c r="DI67" s="461">
        <v>24.164631245043619</v>
      </c>
      <c r="DJ67" s="461">
        <v>24.228390166534499</v>
      </c>
      <c r="DK67" s="461">
        <v>24.292149088025383</v>
      </c>
      <c r="DL67" s="461">
        <v>24.355908009516259</v>
      </c>
      <c r="DM67" s="461">
        <v>24.419666931007139</v>
      </c>
      <c r="DN67" s="461">
        <v>24.483425852498023</v>
      </c>
      <c r="DO67" s="461">
        <v>24.547184773988899</v>
      </c>
      <c r="DP67" s="461">
        <v>24.610943695479783</v>
      </c>
      <c r="DQ67" s="461">
        <v>24.674702616970663</v>
      </c>
      <c r="DR67" s="461">
        <v>24.738461538461539</v>
      </c>
      <c r="DS67" s="461">
        <v>24.802220459952419</v>
      </c>
      <c r="DT67" s="461">
        <v>24.865979381443303</v>
      </c>
      <c r="DU67" s="461">
        <v>24.929738302934179</v>
      </c>
      <c r="DV67" s="461">
        <v>24.993497224425063</v>
      </c>
      <c r="DW67" s="461">
        <v>25.057256145915943</v>
      </c>
      <c r="DX67" s="461">
        <v>25.12101506740682</v>
      </c>
      <c r="DY67" s="461">
        <v>25.184773988897703</v>
      </c>
      <c r="DZ67" s="461">
        <v>25.248532910388583</v>
      </c>
      <c r="EA67" s="461">
        <v>25.31229183187946</v>
      </c>
      <c r="EB67" s="461">
        <v>25.376050753370343</v>
      </c>
      <c r="EC67" s="461">
        <v>25.439809674861223</v>
      </c>
      <c r="ED67" s="461">
        <v>25.503568596352107</v>
      </c>
      <c r="EE67" s="461">
        <v>25.567327517842983</v>
      </c>
      <c r="EF67" s="461">
        <v>25.631086439333863</v>
      </c>
      <c r="EG67" s="461">
        <v>25.694845360824747</v>
      </c>
      <c r="EH67" s="461">
        <v>25.758604282315623</v>
      </c>
      <c r="EI67" s="461">
        <v>25.822363203806507</v>
      </c>
      <c r="EJ67" s="461">
        <v>25.886122125297387</v>
      </c>
      <c r="EK67" s="461">
        <v>25.949881046788263</v>
      </c>
      <c r="EL67" s="461">
        <v>26.013639968279147</v>
      </c>
      <c r="EM67" s="461">
        <v>26.077398889770027</v>
      </c>
      <c r="EN67" s="461">
        <v>26.141157811260904</v>
      </c>
      <c r="EO67" s="461">
        <v>26.204916732751787</v>
      </c>
      <c r="EP67" s="461">
        <v>26.268675654242667</v>
      </c>
      <c r="EQ67" s="461">
        <v>26.332434575733551</v>
      </c>
      <c r="ER67" s="461">
        <v>26.396193497224431</v>
      </c>
      <c r="ES67" s="461">
        <v>26.459952418715307</v>
      </c>
      <c r="ET67" s="461">
        <v>26.523711340206191</v>
      </c>
      <c r="EU67" s="461">
        <v>26.587470261697071</v>
      </c>
      <c r="EV67" s="461">
        <v>26.651229183187947</v>
      </c>
      <c r="EW67" s="461">
        <v>26.714988104678831</v>
      </c>
      <c r="EX67" s="461">
        <v>26.778747026169711</v>
      </c>
      <c r="EY67" s="461">
        <v>26.842505947660595</v>
      </c>
      <c r="EZ67" s="461">
        <v>26.906264869151471</v>
      </c>
      <c r="FA67" s="461">
        <v>26.970023790642351</v>
      </c>
      <c r="FB67" s="461">
        <v>27.033782712133227</v>
      </c>
      <c r="FC67" s="461">
        <v>27.097541633624111</v>
      </c>
      <c r="FD67" s="461">
        <v>27.161300555114991</v>
      </c>
      <c r="FE67" s="461">
        <v>27.225059476605875</v>
      </c>
    </row>
    <row r="68" spans="1:161" ht="13" x14ac:dyDescent="0.3">
      <c r="A68" s="508">
        <v>7501015</v>
      </c>
      <c r="B68" s="509" t="s">
        <v>436</v>
      </c>
      <c r="C68" s="505" t="s">
        <v>155</v>
      </c>
      <c r="D68" s="461">
        <v>28.541633624107853</v>
      </c>
      <c r="E68" s="461">
        <v>28.647343378271213</v>
      </c>
      <c r="F68" s="461">
        <v>28.753053132434577</v>
      </c>
      <c r="G68" s="461">
        <v>28.85876288659794</v>
      </c>
      <c r="H68" s="461">
        <v>28.964472640761304</v>
      </c>
      <c r="I68" s="461">
        <v>29.070182394924664</v>
      </c>
      <c r="J68" s="461">
        <v>29.175892149088032</v>
      </c>
      <c r="K68" s="461">
        <v>29.281601903251385</v>
      </c>
      <c r="L68" s="461">
        <v>29.387311657414752</v>
      </c>
      <c r="M68" s="461">
        <v>29.493021411578116</v>
      </c>
      <c r="N68" s="461">
        <v>29.598731165741476</v>
      </c>
      <c r="O68" s="461">
        <v>29.704440919904844</v>
      </c>
      <c r="P68" s="461">
        <v>29.810150674068197</v>
      </c>
      <c r="Q68" s="461">
        <v>29.915860428231564</v>
      </c>
      <c r="R68" s="461">
        <v>30.021570182394925</v>
      </c>
      <c r="S68" s="461">
        <v>30.127279936558288</v>
      </c>
      <c r="T68" s="461">
        <v>30.232989690721656</v>
      </c>
      <c r="U68" s="461">
        <v>30.338699444885009</v>
      </c>
      <c r="V68" s="461">
        <v>30.444409199048376</v>
      </c>
      <c r="W68" s="461">
        <v>30.550118953211744</v>
      </c>
      <c r="X68" s="461">
        <v>30.6558287073751</v>
      </c>
      <c r="Y68" s="461">
        <v>30.761538461538464</v>
      </c>
      <c r="Z68" s="461">
        <v>30.867248215701828</v>
      </c>
      <c r="AA68" s="461">
        <v>30.972957969865188</v>
      </c>
      <c r="AB68" s="461">
        <v>31.078667724028548</v>
      </c>
      <c r="AC68" s="461">
        <v>31.184377478191909</v>
      </c>
      <c r="AD68" s="461">
        <v>31.290087232355276</v>
      </c>
      <c r="AE68" s="461">
        <v>31.39579698651864</v>
      </c>
      <c r="AF68" s="461">
        <v>31.501506740682</v>
      </c>
      <c r="AG68" s="461">
        <v>31.60721649484536</v>
      </c>
      <c r="AH68" s="461">
        <v>31.712926249008721</v>
      </c>
      <c r="AI68" s="461">
        <v>31.818636003172088</v>
      </c>
      <c r="AJ68" s="461">
        <v>31.924345757335448</v>
      </c>
      <c r="AK68" s="461">
        <v>32.030055511498809</v>
      </c>
      <c r="AL68" s="461">
        <v>32.13576526566218</v>
      </c>
      <c r="AM68" s="461">
        <v>32.241475019825536</v>
      </c>
      <c r="AN68" s="461">
        <v>32.3471847739889</v>
      </c>
      <c r="AO68" s="461">
        <v>32.452894528152264</v>
      </c>
      <c r="AP68" s="461">
        <v>32.558604282315621</v>
      </c>
      <c r="AQ68" s="461">
        <v>32.664314036478991</v>
      </c>
      <c r="AR68" s="461">
        <v>32.770023790642348</v>
      </c>
      <c r="AS68" s="461">
        <v>32.875733544805712</v>
      </c>
      <c r="AT68" s="461">
        <v>32.981443298969076</v>
      </c>
      <c r="AU68" s="461">
        <v>33.087153053132432</v>
      </c>
      <c r="AV68" s="461">
        <v>33.192862807295803</v>
      </c>
      <c r="AW68" s="461">
        <v>33.29857256145916</v>
      </c>
      <c r="AX68" s="461">
        <v>33.404282315622524</v>
      </c>
      <c r="AY68" s="461">
        <v>33.509992069785888</v>
      </c>
      <c r="AZ68" s="461">
        <v>33.615701823949252</v>
      </c>
      <c r="BA68" s="461">
        <v>33.721411578112615</v>
      </c>
      <c r="BB68" s="461">
        <v>33.827121332275972</v>
      </c>
      <c r="BC68" s="461">
        <v>33.932831086439336</v>
      </c>
      <c r="BD68" s="461">
        <v>34.0385408406027</v>
      </c>
      <c r="BE68" s="461">
        <v>34.144250594766064</v>
      </c>
      <c r="BF68" s="461">
        <v>34.24996034892942</v>
      </c>
      <c r="BG68" s="461">
        <v>34.355670103092791</v>
      </c>
      <c r="BH68" s="461">
        <v>34.461379857256155</v>
      </c>
      <c r="BI68" s="461">
        <v>34.567089611419512</v>
      </c>
      <c r="BJ68" s="461">
        <v>34.672799365582875</v>
      </c>
      <c r="BK68" s="461">
        <v>34.778509119746232</v>
      </c>
      <c r="BL68" s="461">
        <v>34.884218873909603</v>
      </c>
      <c r="BM68" s="461">
        <v>34.98992862807296</v>
      </c>
      <c r="BN68" s="461">
        <v>35.095638382236324</v>
      </c>
      <c r="BO68" s="461">
        <v>35.201348136399687</v>
      </c>
      <c r="BP68" s="461">
        <v>35.307057890563044</v>
      </c>
      <c r="BQ68" s="461">
        <v>35.412767644726415</v>
      </c>
      <c r="BR68" s="461">
        <v>35.518477398889772</v>
      </c>
      <c r="BS68" s="461">
        <v>35.624187153053136</v>
      </c>
      <c r="BT68" s="461">
        <v>35.729896907216499</v>
      </c>
      <c r="BU68" s="507">
        <v>35.835606661379856</v>
      </c>
      <c r="BV68" s="461">
        <v>35.941316415543227</v>
      </c>
      <c r="BW68" s="461">
        <v>36.047026169706584</v>
      </c>
      <c r="BX68" s="461">
        <v>36.152735923869947</v>
      </c>
      <c r="BY68" s="461">
        <v>36.258445678033311</v>
      </c>
      <c r="BZ68" s="461">
        <v>36.364155432196668</v>
      </c>
      <c r="CA68" s="461">
        <v>36.469865186360039</v>
      </c>
      <c r="CB68" s="461">
        <v>36.575574940523396</v>
      </c>
      <c r="CC68" s="461">
        <v>36.681284694686759</v>
      </c>
      <c r="CD68" s="461">
        <v>36.786994448850123</v>
      </c>
      <c r="CE68" s="461">
        <v>36.89270420301348</v>
      </c>
      <c r="CF68" s="461">
        <v>36.998413957176851</v>
      </c>
      <c r="CG68" s="461">
        <v>37.104123711340215</v>
      </c>
      <c r="CH68" s="461">
        <v>37.209833465503571</v>
      </c>
      <c r="CI68" s="461">
        <v>37.315543219666935</v>
      </c>
      <c r="CJ68" s="461">
        <v>37.421252973830292</v>
      </c>
      <c r="CK68" s="461">
        <v>37.526962727993656</v>
      </c>
      <c r="CL68" s="461">
        <v>37.632672482157027</v>
      </c>
      <c r="CM68" s="461">
        <v>37.738382236320383</v>
      </c>
      <c r="CN68" s="461">
        <v>37.844091990483747</v>
      </c>
      <c r="CO68" s="461">
        <v>37.949801744647104</v>
      </c>
      <c r="CP68" s="461">
        <v>38.055511498810468</v>
      </c>
      <c r="CQ68" s="461">
        <v>38.161221252973839</v>
      </c>
      <c r="CR68" s="461">
        <v>38.266931007137195</v>
      </c>
      <c r="CS68" s="461">
        <v>38.372640761300559</v>
      </c>
      <c r="CT68" s="461">
        <v>38.478350515463916</v>
      </c>
      <c r="CU68" s="461">
        <v>38.58406026962728</v>
      </c>
      <c r="CV68" s="461">
        <v>38.689770023790651</v>
      </c>
      <c r="CW68" s="461">
        <v>38.795479777954007</v>
      </c>
      <c r="CX68" s="461">
        <v>38.901189532117371</v>
      </c>
      <c r="CY68" s="461">
        <v>39.006899286280735</v>
      </c>
      <c r="CZ68" s="461">
        <v>39.112609040444092</v>
      </c>
      <c r="DA68" s="461">
        <v>39.218318794607463</v>
      </c>
      <c r="DB68" s="461">
        <v>39.324028548770819</v>
      </c>
      <c r="DC68" s="461">
        <v>39.429738302934183</v>
      </c>
      <c r="DD68" s="461">
        <v>39.535448057097547</v>
      </c>
      <c r="DE68" s="461">
        <v>39.641157811260904</v>
      </c>
      <c r="DF68" s="461">
        <v>39.746867565424274</v>
      </c>
      <c r="DG68" s="461">
        <v>39.852577319587631</v>
      </c>
      <c r="DH68" s="461">
        <v>39.958287073750995</v>
      </c>
      <c r="DI68" s="461">
        <v>40.063996827914359</v>
      </c>
      <c r="DJ68" s="461">
        <v>40.169706582077715</v>
      </c>
      <c r="DK68" s="461">
        <v>40.275416336241086</v>
      </c>
      <c r="DL68" s="461">
        <v>40.381126090404443</v>
      </c>
      <c r="DM68" s="461">
        <v>40.486835844567807</v>
      </c>
      <c r="DN68" s="461">
        <v>40.592545598731164</v>
      </c>
      <c r="DO68" s="461">
        <v>40.698255352894535</v>
      </c>
      <c r="DP68" s="461">
        <v>40.803965107057891</v>
      </c>
      <c r="DQ68" s="461">
        <v>40.909674861221255</v>
      </c>
      <c r="DR68" s="461">
        <v>41.015384615384619</v>
      </c>
      <c r="DS68" s="461">
        <v>41.121094369547976</v>
      </c>
      <c r="DT68" s="461">
        <v>41.226804123711347</v>
      </c>
      <c r="DU68" s="461">
        <v>41.332513877874703</v>
      </c>
      <c r="DV68" s="461">
        <v>41.438223632038067</v>
      </c>
      <c r="DW68" s="461">
        <v>41.543933386201431</v>
      </c>
      <c r="DX68" s="461">
        <v>41.649643140364788</v>
      </c>
      <c r="DY68" s="461">
        <v>41.755352894528158</v>
      </c>
      <c r="DZ68" s="461">
        <v>41.861062648691515</v>
      </c>
      <c r="EA68" s="461">
        <v>41.966772402854879</v>
      </c>
      <c r="EB68" s="461">
        <v>42.072482157018243</v>
      </c>
      <c r="EC68" s="461">
        <v>42.178191911181599</v>
      </c>
      <c r="ED68" s="461">
        <v>42.28390166534497</v>
      </c>
      <c r="EE68" s="461">
        <v>42.389611419508327</v>
      </c>
      <c r="EF68" s="461">
        <v>42.495321173671691</v>
      </c>
      <c r="EG68" s="461">
        <v>42.601030927835055</v>
      </c>
      <c r="EH68" s="461">
        <v>42.706740681998419</v>
      </c>
      <c r="EI68" s="461">
        <v>42.812450436161782</v>
      </c>
      <c r="EJ68" s="461">
        <v>42.918160190325146</v>
      </c>
      <c r="EK68" s="461">
        <v>43.023869944488503</v>
      </c>
      <c r="EL68" s="461">
        <v>43.129579698651867</v>
      </c>
      <c r="EM68" s="461">
        <v>43.235289452815231</v>
      </c>
      <c r="EN68" s="461">
        <v>43.340999206978594</v>
      </c>
      <c r="EO68" s="461">
        <v>43.446708961141958</v>
      </c>
      <c r="EP68" s="461">
        <v>43.552418715305315</v>
      </c>
      <c r="EQ68" s="461">
        <v>43.658128469468679</v>
      </c>
      <c r="ER68" s="461">
        <v>43.763838223632042</v>
      </c>
      <c r="ES68" s="461">
        <v>43.869547977795399</v>
      </c>
      <c r="ET68" s="461">
        <v>43.97525773195877</v>
      </c>
      <c r="EU68" s="461">
        <v>44.080967486122127</v>
      </c>
      <c r="EV68" s="461">
        <v>44.186677240285491</v>
      </c>
      <c r="EW68" s="461">
        <v>44.292386994448854</v>
      </c>
      <c r="EX68" s="461">
        <v>44.398096748612211</v>
      </c>
      <c r="EY68" s="461">
        <v>44.503806502775582</v>
      </c>
      <c r="EZ68" s="461">
        <v>44.609516256938939</v>
      </c>
      <c r="FA68" s="461">
        <v>44.715226011102303</v>
      </c>
      <c r="FB68" s="461">
        <v>44.820935765265666</v>
      </c>
      <c r="FC68" s="461">
        <v>44.926645519429023</v>
      </c>
      <c r="FD68" s="461">
        <v>45.032355273592394</v>
      </c>
      <c r="FE68" s="461">
        <v>45.138065027755751</v>
      </c>
    </row>
    <row r="69" spans="1:161" ht="13" x14ac:dyDescent="0.3">
      <c r="A69" s="508">
        <v>7501083</v>
      </c>
      <c r="B69" s="509" t="s">
        <v>437</v>
      </c>
      <c r="C69" s="505" t="s">
        <v>155</v>
      </c>
      <c r="D69" s="461">
        <v>42.544805709754165</v>
      </c>
      <c r="E69" s="461">
        <v>42.702379064234741</v>
      </c>
      <c r="F69" s="461">
        <v>42.859952418715316</v>
      </c>
      <c r="G69" s="461">
        <v>43.017525773195885</v>
      </c>
      <c r="H69" s="461">
        <v>43.175099127676461</v>
      </c>
      <c r="I69" s="461">
        <v>43.332672482157029</v>
      </c>
      <c r="J69" s="461">
        <v>43.490245836637591</v>
      </c>
      <c r="K69" s="461">
        <v>43.647819191118167</v>
      </c>
      <c r="L69" s="461">
        <v>43.805392545598735</v>
      </c>
      <c r="M69" s="461">
        <v>43.962965900079311</v>
      </c>
      <c r="N69" s="461">
        <v>44.12053925455988</v>
      </c>
      <c r="O69" s="461">
        <v>44.278112609040448</v>
      </c>
      <c r="P69" s="461">
        <v>44.435685963521017</v>
      </c>
      <c r="Q69" s="461">
        <v>44.593259318001593</v>
      </c>
      <c r="R69" s="461">
        <v>44.750832672482161</v>
      </c>
      <c r="S69" s="461">
        <v>44.908406026962737</v>
      </c>
      <c r="T69" s="461">
        <v>45.065979381443306</v>
      </c>
      <c r="U69" s="461">
        <v>45.223552735923874</v>
      </c>
      <c r="V69" s="461">
        <v>45.38112609040445</v>
      </c>
      <c r="W69" s="461">
        <v>45.538699444885019</v>
      </c>
      <c r="X69" s="461">
        <v>45.696272799365588</v>
      </c>
      <c r="Y69" s="461">
        <v>45.853846153846163</v>
      </c>
      <c r="Z69" s="461">
        <v>46.011419508326732</v>
      </c>
      <c r="AA69" s="461">
        <v>46.168992862807301</v>
      </c>
      <c r="AB69" s="461">
        <v>46.326566217287869</v>
      </c>
      <c r="AC69" s="461">
        <v>46.484139571768445</v>
      </c>
      <c r="AD69" s="461">
        <v>46.641712926249014</v>
      </c>
      <c r="AE69" s="461">
        <v>46.799286280729589</v>
      </c>
      <c r="AF69" s="461">
        <v>46.956859635210165</v>
      </c>
      <c r="AG69" s="461">
        <v>47.114432989690727</v>
      </c>
      <c r="AH69" s="461">
        <v>47.272006344171302</v>
      </c>
      <c r="AI69" s="461">
        <v>47.429579698651871</v>
      </c>
      <c r="AJ69" s="461">
        <v>47.58715305313244</v>
      </c>
      <c r="AK69" s="461">
        <v>47.744726407613015</v>
      </c>
      <c r="AL69" s="461">
        <v>47.902299762093584</v>
      </c>
      <c r="AM69" s="461">
        <v>48.059873116574153</v>
      </c>
      <c r="AN69" s="461">
        <v>48.217446471054728</v>
      </c>
      <c r="AO69" s="461">
        <v>48.375019825535297</v>
      </c>
      <c r="AP69" s="461">
        <v>48.532593180015866</v>
      </c>
      <c r="AQ69" s="461">
        <v>48.690166534496434</v>
      </c>
      <c r="AR69" s="461">
        <v>48.84773988897701</v>
      </c>
      <c r="AS69" s="461">
        <v>49.005313243457586</v>
      </c>
      <c r="AT69" s="461">
        <v>49.162886597938154</v>
      </c>
      <c r="AU69" s="461">
        <v>49.320459952418723</v>
      </c>
      <c r="AV69" s="461">
        <v>49.478033306899292</v>
      </c>
      <c r="AW69" s="461">
        <v>49.635606661379867</v>
      </c>
      <c r="AX69" s="461">
        <v>49.793180015860436</v>
      </c>
      <c r="AY69" s="461">
        <v>49.950753370341005</v>
      </c>
      <c r="AZ69" s="461">
        <v>50.10832672482158</v>
      </c>
      <c r="BA69" s="461">
        <v>50.265900079302149</v>
      </c>
      <c r="BB69" s="461">
        <v>50.423473433782718</v>
      </c>
      <c r="BC69" s="461">
        <v>50.581046788263293</v>
      </c>
      <c r="BD69" s="461">
        <v>50.738620142743862</v>
      </c>
      <c r="BE69" s="461">
        <v>50.896193497224438</v>
      </c>
      <c r="BF69" s="461">
        <v>51.053766851705007</v>
      </c>
      <c r="BG69" s="461">
        <v>51.211340206185582</v>
      </c>
      <c r="BH69" s="461">
        <v>51.368913560666158</v>
      </c>
      <c r="BI69" s="461">
        <v>51.52648691514672</v>
      </c>
      <c r="BJ69" s="461">
        <v>51.684060269627288</v>
      </c>
      <c r="BK69" s="461">
        <v>51.84163362410785</v>
      </c>
      <c r="BL69" s="461">
        <v>51.999206978588425</v>
      </c>
      <c r="BM69" s="461">
        <v>52.156780333068994</v>
      </c>
      <c r="BN69" s="461">
        <v>52.31435368754957</v>
      </c>
      <c r="BO69" s="461">
        <v>52.471927042030146</v>
      </c>
      <c r="BP69" s="461">
        <v>52.629500396510714</v>
      </c>
      <c r="BQ69" s="461">
        <v>52.78707375099129</v>
      </c>
      <c r="BR69" s="461">
        <v>52.944647105471859</v>
      </c>
      <c r="BS69" s="461">
        <v>53.102220459952434</v>
      </c>
      <c r="BT69" s="461">
        <v>53.25979381443301</v>
      </c>
      <c r="BU69" s="507">
        <v>53.417367168913572</v>
      </c>
      <c r="BV69" s="461">
        <v>53.57494052339414</v>
      </c>
      <c r="BW69" s="461">
        <v>53.732513877874716</v>
      </c>
      <c r="BX69" s="461">
        <v>53.890087232355278</v>
      </c>
      <c r="BY69" s="461">
        <v>54.047660586835846</v>
      </c>
      <c r="BZ69" s="461">
        <v>54.205233941316422</v>
      </c>
      <c r="CA69" s="461">
        <v>54.362807295796998</v>
      </c>
      <c r="CB69" s="461">
        <v>54.520380650277566</v>
      </c>
      <c r="CC69" s="461">
        <v>54.677954004758142</v>
      </c>
      <c r="CD69" s="461">
        <v>54.835527359238711</v>
      </c>
      <c r="CE69" s="461">
        <v>54.993100713719272</v>
      </c>
      <c r="CF69" s="461">
        <v>55.150674068199848</v>
      </c>
      <c r="CG69" s="461">
        <v>55.308247422680431</v>
      </c>
      <c r="CH69" s="461">
        <v>55.465820777160992</v>
      </c>
      <c r="CI69" s="461">
        <v>55.623394131641568</v>
      </c>
      <c r="CJ69" s="461">
        <v>55.78096748612213</v>
      </c>
      <c r="CK69" s="461">
        <v>55.938540840602698</v>
      </c>
      <c r="CL69" s="461">
        <v>56.096114195083274</v>
      </c>
      <c r="CM69" s="461">
        <v>56.253687549563843</v>
      </c>
      <c r="CN69" s="461">
        <v>56.411260904044418</v>
      </c>
      <c r="CO69" s="461">
        <v>56.568834258524994</v>
      </c>
      <c r="CP69" s="461">
        <v>56.726407613005563</v>
      </c>
      <c r="CQ69" s="461">
        <v>56.883980967486139</v>
      </c>
      <c r="CR69" s="461">
        <v>57.0415543219667</v>
      </c>
      <c r="CS69" s="461">
        <v>57.199127676447269</v>
      </c>
      <c r="CT69" s="461">
        <v>57.356701030927844</v>
      </c>
      <c r="CU69" s="461">
        <v>57.51427438540842</v>
      </c>
      <c r="CV69" s="461">
        <v>57.671847739888989</v>
      </c>
      <c r="CW69" s="461">
        <v>57.82942109436955</v>
      </c>
      <c r="CX69" s="461">
        <v>57.986994448850126</v>
      </c>
      <c r="CY69" s="461">
        <v>58.144567803330695</v>
      </c>
      <c r="CZ69" s="461">
        <v>58.30214115781127</v>
      </c>
      <c r="DA69" s="461">
        <v>58.459714512291846</v>
      </c>
      <c r="DB69" s="461">
        <v>58.617287866772415</v>
      </c>
      <c r="DC69" s="461">
        <v>58.774861221252991</v>
      </c>
      <c r="DD69" s="461">
        <v>58.932434575733552</v>
      </c>
      <c r="DE69" s="461">
        <v>59.090007930214121</v>
      </c>
      <c r="DF69" s="461">
        <v>59.247581284694697</v>
      </c>
      <c r="DG69" s="461">
        <v>59.405154639175265</v>
      </c>
      <c r="DH69" s="461">
        <v>59.562727993655841</v>
      </c>
      <c r="DI69" s="461">
        <v>59.720301348136402</v>
      </c>
      <c r="DJ69" s="461">
        <v>59.877874702616978</v>
      </c>
      <c r="DK69" s="461">
        <v>60.035448057097547</v>
      </c>
      <c r="DL69" s="461">
        <v>60.193021411578123</v>
      </c>
      <c r="DM69" s="461">
        <v>60.350594766058691</v>
      </c>
      <c r="DN69" s="461">
        <v>60.508168120539267</v>
      </c>
      <c r="DO69" s="461">
        <v>60.665741475019843</v>
      </c>
      <c r="DP69" s="461">
        <v>60.823314829500411</v>
      </c>
      <c r="DQ69" s="461">
        <v>60.980888183980973</v>
      </c>
      <c r="DR69" s="461">
        <v>61.138461538461549</v>
      </c>
      <c r="DS69" s="461">
        <v>61.29603489294211</v>
      </c>
      <c r="DT69" s="461">
        <v>61.453608247422693</v>
      </c>
      <c r="DU69" s="461">
        <v>61.611181601903269</v>
      </c>
      <c r="DV69" s="461">
        <v>61.76875495638383</v>
      </c>
      <c r="DW69" s="461">
        <v>61.926328310864399</v>
      </c>
      <c r="DX69" s="461">
        <v>62.083901665344975</v>
      </c>
      <c r="DY69" s="461">
        <v>62.241475019825543</v>
      </c>
      <c r="DZ69" s="461">
        <v>62.399048374306119</v>
      </c>
      <c r="EA69" s="461">
        <v>62.556621728786688</v>
      </c>
      <c r="EB69" s="461">
        <v>62.714195083267263</v>
      </c>
      <c r="EC69" s="461">
        <v>62.871768437747825</v>
      </c>
      <c r="ED69" s="461">
        <v>63.029341792228401</v>
      </c>
      <c r="EE69" s="461">
        <v>63.186915146708969</v>
      </c>
      <c r="EF69" s="461">
        <v>63.344488501189531</v>
      </c>
      <c r="EG69" s="461">
        <v>63.502061855670107</v>
      </c>
      <c r="EH69" s="461">
        <v>63.659635210150675</v>
      </c>
      <c r="EI69" s="461">
        <v>63.817208564631251</v>
      </c>
      <c r="EJ69" s="461">
        <v>63.974781919111827</v>
      </c>
      <c r="EK69" s="461">
        <v>64.132355273592395</v>
      </c>
      <c r="EL69" s="461">
        <v>64.289928628072971</v>
      </c>
      <c r="EM69" s="461">
        <v>64.447501982553547</v>
      </c>
      <c r="EN69" s="461">
        <v>64.605075337034108</v>
      </c>
      <c r="EO69" s="461">
        <v>64.762648691514684</v>
      </c>
      <c r="EP69" s="461">
        <v>64.920222045995246</v>
      </c>
      <c r="EQ69" s="461">
        <v>65.077795400475821</v>
      </c>
      <c r="ER69" s="461">
        <v>65.235368754956383</v>
      </c>
      <c r="ES69" s="461">
        <v>65.392942109436959</v>
      </c>
      <c r="ET69" s="461">
        <v>65.550515463917534</v>
      </c>
      <c r="EU69" s="461">
        <v>65.708088818398096</v>
      </c>
      <c r="EV69" s="461">
        <v>65.865662172878672</v>
      </c>
      <c r="EW69" s="461">
        <v>66.023235527359247</v>
      </c>
      <c r="EX69" s="461">
        <v>66.180808881839823</v>
      </c>
      <c r="EY69" s="461">
        <v>66.338382236320399</v>
      </c>
      <c r="EZ69" s="461">
        <v>66.495955590800961</v>
      </c>
      <c r="FA69" s="461">
        <v>66.653528945281536</v>
      </c>
      <c r="FB69" s="461">
        <v>66.811102299762098</v>
      </c>
      <c r="FC69" s="461">
        <v>66.968675654242674</v>
      </c>
      <c r="FD69" s="461">
        <v>67.126249008723249</v>
      </c>
      <c r="FE69" s="461">
        <v>67.283822363203811</v>
      </c>
    </row>
    <row r="70" spans="1:161" ht="13" x14ac:dyDescent="0.3">
      <c r="A70" s="508">
        <v>7501090</v>
      </c>
      <c r="B70" s="509" t="s">
        <v>438</v>
      </c>
      <c r="C70" s="505" t="s">
        <v>155</v>
      </c>
      <c r="D70" s="461">
        <v>59.33148295003965</v>
      </c>
      <c r="E70" s="461">
        <v>59.551229183187949</v>
      </c>
      <c r="F70" s="461">
        <v>59.770975416336235</v>
      </c>
      <c r="G70" s="461">
        <v>59.990721649484549</v>
      </c>
      <c r="H70" s="461">
        <v>60.210467882632834</v>
      </c>
      <c r="I70" s="461">
        <v>60.430214115781119</v>
      </c>
      <c r="J70" s="461">
        <v>60.649960348929419</v>
      </c>
      <c r="K70" s="461">
        <v>60.869706582077718</v>
      </c>
      <c r="L70" s="461">
        <v>61.089452815226018</v>
      </c>
      <c r="M70" s="461">
        <v>61.309199048374317</v>
      </c>
      <c r="N70" s="461">
        <v>61.528945281522603</v>
      </c>
      <c r="O70" s="461">
        <v>61.748691514670888</v>
      </c>
      <c r="P70" s="461">
        <v>61.968437747819195</v>
      </c>
      <c r="Q70" s="461">
        <v>62.188183980967487</v>
      </c>
      <c r="R70" s="461">
        <v>62.407930214115787</v>
      </c>
      <c r="S70" s="461">
        <v>62.627676447264079</v>
      </c>
      <c r="T70" s="461">
        <v>62.847422680412372</v>
      </c>
      <c r="U70" s="461">
        <v>63.067168913560671</v>
      </c>
      <c r="V70" s="461">
        <v>63.286915146708964</v>
      </c>
      <c r="W70" s="461">
        <v>63.506661379857256</v>
      </c>
      <c r="X70" s="461">
        <v>63.726407613005549</v>
      </c>
      <c r="Y70" s="461">
        <v>63.946153846153848</v>
      </c>
      <c r="Z70" s="461">
        <v>64.165900079302133</v>
      </c>
      <c r="AA70" s="461">
        <v>64.385646312450433</v>
      </c>
      <c r="AB70" s="461">
        <v>64.605392545598733</v>
      </c>
      <c r="AC70" s="461">
        <v>64.825138778747018</v>
      </c>
      <c r="AD70" s="461">
        <v>65.044885011895332</v>
      </c>
      <c r="AE70" s="461">
        <v>65.264631245043617</v>
      </c>
      <c r="AF70" s="461">
        <v>65.484377478191902</v>
      </c>
      <c r="AG70" s="461">
        <v>65.704123711340202</v>
      </c>
      <c r="AH70" s="461">
        <v>65.923869944488501</v>
      </c>
      <c r="AI70" s="461">
        <v>66.143616177636801</v>
      </c>
      <c r="AJ70" s="461">
        <v>66.363362410785086</v>
      </c>
      <c r="AK70" s="461">
        <v>66.583108643933386</v>
      </c>
      <c r="AL70" s="461">
        <v>66.802854877081671</v>
      </c>
      <c r="AM70" s="461">
        <v>67.022601110229985</v>
      </c>
      <c r="AN70" s="461">
        <v>67.24234734337827</v>
      </c>
      <c r="AO70" s="461">
        <v>67.462093576526556</v>
      </c>
      <c r="AP70" s="461">
        <v>67.681839809674869</v>
      </c>
      <c r="AQ70" s="461">
        <v>67.901586042823155</v>
      </c>
      <c r="AR70" s="461">
        <v>68.121332275971454</v>
      </c>
      <c r="AS70" s="461">
        <v>68.341078509119754</v>
      </c>
      <c r="AT70" s="461">
        <v>68.560824742268039</v>
      </c>
      <c r="AU70" s="461">
        <v>68.780570975416339</v>
      </c>
      <c r="AV70" s="461">
        <v>69.000317208564638</v>
      </c>
      <c r="AW70" s="461">
        <v>69.220063441712924</v>
      </c>
      <c r="AX70" s="461">
        <v>69.439809674861237</v>
      </c>
      <c r="AY70" s="461">
        <v>69.659555908009523</v>
      </c>
      <c r="AZ70" s="461">
        <v>69.879302141157808</v>
      </c>
      <c r="BA70" s="461">
        <v>70.099048374306108</v>
      </c>
      <c r="BB70" s="461">
        <v>70.318794607454407</v>
      </c>
      <c r="BC70" s="461">
        <v>70.538540840602707</v>
      </c>
      <c r="BD70" s="461">
        <v>70.758287073750992</v>
      </c>
      <c r="BE70" s="461">
        <v>70.978033306899292</v>
      </c>
      <c r="BF70" s="461">
        <v>71.197779540047577</v>
      </c>
      <c r="BG70" s="461">
        <v>71.417525773195891</v>
      </c>
      <c r="BH70" s="461">
        <v>71.637272006344176</v>
      </c>
      <c r="BI70" s="461">
        <v>71.857018239492461</v>
      </c>
      <c r="BJ70" s="461">
        <v>72.076764472640775</v>
      </c>
      <c r="BK70" s="461">
        <v>72.296510705789061</v>
      </c>
      <c r="BL70" s="461">
        <v>72.51625693893736</v>
      </c>
      <c r="BM70" s="461">
        <v>72.73600317208566</v>
      </c>
      <c r="BN70" s="461">
        <v>72.955749405233945</v>
      </c>
      <c r="BO70" s="461">
        <v>73.175495638382245</v>
      </c>
      <c r="BP70" s="461">
        <v>73.39524187153053</v>
      </c>
      <c r="BQ70" s="461">
        <v>73.614988104678829</v>
      </c>
      <c r="BR70" s="461">
        <v>73.834734337827129</v>
      </c>
      <c r="BS70" s="461">
        <v>74.054480570975429</v>
      </c>
      <c r="BT70" s="461">
        <v>74.274226804123714</v>
      </c>
      <c r="BU70" s="507">
        <v>74.493973037271999</v>
      </c>
      <c r="BV70" s="461">
        <v>74.713719270420313</v>
      </c>
      <c r="BW70" s="461">
        <v>74.933465503568598</v>
      </c>
      <c r="BX70" s="461">
        <v>75.153211736716898</v>
      </c>
      <c r="BY70" s="461">
        <v>75.372957969865197</v>
      </c>
      <c r="BZ70" s="461">
        <v>75.592704203013483</v>
      </c>
      <c r="CA70" s="461">
        <v>75.812450436161782</v>
      </c>
      <c r="CB70" s="461">
        <v>76.032196669310068</v>
      </c>
      <c r="CC70" s="461">
        <v>76.251942902458367</v>
      </c>
      <c r="CD70" s="461">
        <v>76.471689135606667</v>
      </c>
      <c r="CE70" s="461">
        <v>76.691435368754952</v>
      </c>
      <c r="CF70" s="461">
        <v>76.911181601903252</v>
      </c>
      <c r="CG70" s="461">
        <v>77.130927835051551</v>
      </c>
      <c r="CH70" s="461">
        <v>77.350674068199837</v>
      </c>
      <c r="CI70" s="461">
        <v>77.570420301348136</v>
      </c>
      <c r="CJ70" s="461">
        <v>77.790166534496421</v>
      </c>
      <c r="CK70" s="461">
        <v>78.009912767644721</v>
      </c>
      <c r="CL70" s="461">
        <v>78.229659000793021</v>
      </c>
      <c r="CM70" s="461">
        <v>78.44940523394132</v>
      </c>
      <c r="CN70" s="461">
        <v>78.669151467089605</v>
      </c>
      <c r="CO70" s="461">
        <v>78.888897700237905</v>
      </c>
      <c r="CP70" s="461">
        <v>79.108643933386205</v>
      </c>
      <c r="CQ70" s="461">
        <v>79.328390166534504</v>
      </c>
      <c r="CR70" s="461">
        <v>79.548136399682789</v>
      </c>
      <c r="CS70" s="461">
        <v>79.767882632831089</v>
      </c>
      <c r="CT70" s="461">
        <v>79.987628865979374</v>
      </c>
      <c r="CU70" s="461">
        <v>80.207375099127674</v>
      </c>
      <c r="CV70" s="461">
        <v>80.427121332275973</v>
      </c>
      <c r="CW70" s="461">
        <v>80.646867565424259</v>
      </c>
      <c r="CX70" s="461">
        <v>80.866613798572558</v>
      </c>
      <c r="CY70" s="461">
        <v>81.086360031720858</v>
      </c>
      <c r="CZ70" s="461">
        <v>81.306106264869143</v>
      </c>
      <c r="DA70" s="461">
        <v>81.525852498017443</v>
      </c>
      <c r="DB70" s="461">
        <v>81.745598731165742</v>
      </c>
      <c r="DC70" s="461">
        <v>81.965344964314042</v>
      </c>
      <c r="DD70" s="461">
        <v>82.185091197462327</v>
      </c>
      <c r="DE70" s="461">
        <v>82.404837430610627</v>
      </c>
      <c r="DF70" s="461">
        <v>82.624583663758926</v>
      </c>
      <c r="DG70" s="461">
        <v>82.844329896907212</v>
      </c>
      <c r="DH70" s="461">
        <v>83.064076130055511</v>
      </c>
      <c r="DI70" s="461">
        <v>83.283822363203797</v>
      </c>
      <c r="DJ70" s="461">
        <v>83.503568596352096</v>
      </c>
      <c r="DK70" s="461">
        <v>83.723314829500396</v>
      </c>
      <c r="DL70" s="461">
        <v>83.943061062648695</v>
      </c>
      <c r="DM70" s="461">
        <v>84.162807295796995</v>
      </c>
      <c r="DN70" s="461">
        <v>84.38255352894528</v>
      </c>
      <c r="DO70" s="461">
        <v>84.60229976209358</v>
      </c>
      <c r="DP70" s="461">
        <v>84.822045995241879</v>
      </c>
      <c r="DQ70" s="461">
        <v>85.041792228390165</v>
      </c>
      <c r="DR70" s="461">
        <v>85.261538461538464</v>
      </c>
      <c r="DS70" s="461">
        <v>85.48128469468675</v>
      </c>
      <c r="DT70" s="461">
        <v>85.701030927835049</v>
      </c>
      <c r="DU70" s="461">
        <v>85.920777160983349</v>
      </c>
      <c r="DV70" s="461">
        <v>86.140523394131648</v>
      </c>
      <c r="DW70" s="461">
        <v>86.360269627279948</v>
      </c>
      <c r="DX70" s="461">
        <v>86.580015860428233</v>
      </c>
      <c r="DY70" s="461">
        <v>86.799762093576533</v>
      </c>
      <c r="DZ70" s="461">
        <v>87.019508326724832</v>
      </c>
      <c r="EA70" s="461">
        <v>87.239254559873118</v>
      </c>
      <c r="EB70" s="461">
        <v>87.459000793021417</v>
      </c>
      <c r="EC70" s="461">
        <v>87.678747026169702</v>
      </c>
      <c r="ED70" s="461">
        <v>87.898493259318002</v>
      </c>
      <c r="EE70" s="461">
        <v>88.118239492466301</v>
      </c>
      <c r="EF70" s="461">
        <v>88.337985725614601</v>
      </c>
      <c r="EG70" s="461">
        <v>88.557731958762901</v>
      </c>
      <c r="EH70" s="461">
        <v>88.777478191911186</v>
      </c>
      <c r="EI70" s="461">
        <v>88.997224425059485</v>
      </c>
      <c r="EJ70" s="461">
        <v>89.216970658207785</v>
      </c>
      <c r="EK70" s="461">
        <v>89.43671689135607</v>
      </c>
      <c r="EL70" s="461">
        <v>89.65646312450437</v>
      </c>
      <c r="EM70" s="461">
        <v>89.876209357652655</v>
      </c>
      <c r="EN70" s="461">
        <v>90.095955590800955</v>
      </c>
      <c r="EO70" s="461">
        <v>90.315701823949254</v>
      </c>
      <c r="EP70" s="461">
        <v>90.53544805709754</v>
      </c>
      <c r="EQ70" s="461">
        <v>90.755194290245839</v>
      </c>
      <c r="ER70" s="461">
        <v>90.974940523394139</v>
      </c>
      <c r="ES70" s="461">
        <v>91.194686756542438</v>
      </c>
      <c r="ET70" s="461">
        <v>91.414432989690724</v>
      </c>
      <c r="EU70" s="461">
        <v>91.634179222839023</v>
      </c>
      <c r="EV70" s="461">
        <v>91.853925455987323</v>
      </c>
      <c r="EW70" s="461">
        <v>92.073671689135608</v>
      </c>
      <c r="EX70" s="461">
        <v>92.293417922283908</v>
      </c>
      <c r="EY70" s="461">
        <v>92.513164155432207</v>
      </c>
      <c r="EZ70" s="461">
        <v>92.732910388580493</v>
      </c>
      <c r="FA70" s="461">
        <v>92.952656621728792</v>
      </c>
      <c r="FB70" s="461">
        <v>93.172402854877078</v>
      </c>
      <c r="FC70" s="461">
        <v>93.392149088025377</v>
      </c>
      <c r="FD70" s="461">
        <v>93.611895321173677</v>
      </c>
      <c r="FE70" s="461">
        <v>93.831641554321962</v>
      </c>
    </row>
    <row r="71" spans="1:161" ht="13" x14ac:dyDescent="0.3">
      <c r="A71" s="508">
        <v>7501018</v>
      </c>
      <c r="B71" s="509" t="s">
        <v>439</v>
      </c>
      <c r="C71" s="505" t="s">
        <v>155</v>
      </c>
      <c r="D71" s="461">
        <v>95.731165741475039</v>
      </c>
      <c r="E71" s="461">
        <v>96.08572561459161</v>
      </c>
      <c r="F71" s="461">
        <v>96.440285487708167</v>
      </c>
      <c r="G71" s="461">
        <v>96.794845360824752</v>
      </c>
      <c r="H71" s="461">
        <v>97.149405233941337</v>
      </c>
      <c r="I71" s="461">
        <v>97.503965107057894</v>
      </c>
      <c r="J71" s="461">
        <v>97.858524980174479</v>
      </c>
      <c r="K71" s="461">
        <v>98.213084853291051</v>
      </c>
      <c r="L71" s="461">
        <v>98.567644726407622</v>
      </c>
      <c r="M71" s="461">
        <v>98.922204599524207</v>
      </c>
      <c r="N71" s="461">
        <v>99.276764472640778</v>
      </c>
      <c r="O71" s="461">
        <v>99.631324345757349</v>
      </c>
      <c r="P71" s="461">
        <v>99.98588421887392</v>
      </c>
      <c r="Q71" s="461">
        <v>100.34044409199049</v>
      </c>
      <c r="R71" s="461">
        <v>100.69500396510708</v>
      </c>
      <c r="S71" s="461">
        <v>101.04956383822365</v>
      </c>
      <c r="T71" s="461">
        <v>101.40412371134022</v>
      </c>
      <c r="U71" s="461">
        <v>101.75868358445679</v>
      </c>
      <c r="V71" s="461">
        <v>102.11324345757338</v>
      </c>
      <c r="W71" s="461">
        <v>102.46780333068995</v>
      </c>
      <c r="X71" s="461">
        <v>102.8223632038065</v>
      </c>
      <c r="Y71" s="461">
        <v>103.1769230769231</v>
      </c>
      <c r="Z71" s="461">
        <v>103.53148295003966</v>
      </c>
      <c r="AA71" s="461">
        <v>103.88604282315625</v>
      </c>
      <c r="AB71" s="461">
        <v>104.24060269627282</v>
      </c>
      <c r="AC71" s="461">
        <v>104.59516256938937</v>
      </c>
      <c r="AD71" s="461">
        <v>104.94972244250597</v>
      </c>
      <c r="AE71" s="461">
        <v>105.30428231562253</v>
      </c>
      <c r="AF71" s="461">
        <v>105.65884218873911</v>
      </c>
      <c r="AG71" s="461">
        <v>106.01340206185569</v>
      </c>
      <c r="AH71" s="461">
        <v>106.36796193497224</v>
      </c>
      <c r="AI71" s="461">
        <v>106.72252180808886</v>
      </c>
      <c r="AJ71" s="461">
        <v>107.07708168120541</v>
      </c>
      <c r="AK71" s="461">
        <v>107.43164155432198</v>
      </c>
      <c r="AL71" s="461">
        <v>107.78620142743857</v>
      </c>
      <c r="AM71" s="461">
        <v>108.14076130055513</v>
      </c>
      <c r="AN71" s="461">
        <v>108.49532117367173</v>
      </c>
      <c r="AO71" s="461">
        <v>108.84988104678828</v>
      </c>
      <c r="AP71" s="461">
        <v>109.20444091990485</v>
      </c>
      <c r="AQ71" s="461">
        <v>109.55900079302141</v>
      </c>
      <c r="AR71" s="461">
        <v>109.913560666138</v>
      </c>
      <c r="AS71" s="461">
        <v>110.2681205392546</v>
      </c>
      <c r="AT71" s="461">
        <v>110.62268041237115</v>
      </c>
      <c r="AU71" s="461">
        <v>110.97724028548771</v>
      </c>
      <c r="AV71" s="461">
        <v>111.33180015860428</v>
      </c>
      <c r="AW71" s="461">
        <v>111.68636003172087</v>
      </c>
      <c r="AX71" s="461">
        <v>112.04091990483745</v>
      </c>
      <c r="AY71" s="461">
        <v>112.39547977795402</v>
      </c>
      <c r="AZ71" s="461">
        <v>112.75003965107058</v>
      </c>
      <c r="BA71" s="461">
        <v>113.10459952418717</v>
      </c>
      <c r="BB71" s="461">
        <v>113.45915939730374</v>
      </c>
      <c r="BC71" s="461">
        <v>113.81371927042032</v>
      </c>
      <c r="BD71" s="461">
        <v>114.16827914353689</v>
      </c>
      <c r="BE71" s="461">
        <v>114.52283901665345</v>
      </c>
      <c r="BF71" s="461">
        <v>114.87739888977003</v>
      </c>
      <c r="BG71" s="461">
        <v>115.23195876288661</v>
      </c>
      <c r="BH71" s="461">
        <v>115.58651863600319</v>
      </c>
      <c r="BI71" s="461">
        <v>115.94107850911976</v>
      </c>
      <c r="BJ71" s="461">
        <v>116.29563838223632</v>
      </c>
      <c r="BK71" s="461">
        <v>116.6501982553529</v>
      </c>
      <c r="BL71" s="461">
        <v>117.00475812846949</v>
      </c>
      <c r="BM71" s="461">
        <v>117.35931800158606</v>
      </c>
      <c r="BN71" s="461">
        <v>117.71387787470265</v>
      </c>
      <c r="BO71" s="461">
        <v>118.0684377478192</v>
      </c>
      <c r="BP71" s="461">
        <v>118.42299762093577</v>
      </c>
      <c r="BQ71" s="461">
        <v>118.77755749405236</v>
      </c>
      <c r="BR71" s="461">
        <v>119.13211736716893</v>
      </c>
      <c r="BS71" s="461">
        <v>119.48667724028552</v>
      </c>
      <c r="BT71" s="461">
        <v>119.84123711340207</v>
      </c>
      <c r="BU71" s="507">
        <v>120.19579698651864</v>
      </c>
      <c r="BV71" s="461">
        <v>120.55035685963523</v>
      </c>
      <c r="BW71" s="461">
        <v>120.9049167327518</v>
      </c>
      <c r="BX71" s="461">
        <v>121.25947660586839</v>
      </c>
      <c r="BY71" s="461">
        <v>121.61403647898494</v>
      </c>
      <c r="BZ71" s="461">
        <v>121.96859635210153</v>
      </c>
      <c r="CA71" s="461">
        <v>122.3231562252181</v>
      </c>
      <c r="CB71" s="461">
        <v>122.67771609833468</v>
      </c>
      <c r="CC71" s="461">
        <v>123.03227597145126</v>
      </c>
      <c r="CD71" s="461">
        <v>123.38683584456781</v>
      </c>
      <c r="CE71" s="461">
        <v>123.74139571768437</v>
      </c>
      <c r="CF71" s="461">
        <v>124.09595559080097</v>
      </c>
      <c r="CG71" s="461">
        <v>124.45051546391755</v>
      </c>
      <c r="CH71" s="461">
        <v>124.80507533703411</v>
      </c>
      <c r="CI71" s="461">
        <v>125.15963521015068</v>
      </c>
      <c r="CJ71" s="461">
        <v>125.51419508326724</v>
      </c>
      <c r="CK71" s="461">
        <v>125.86875495638384</v>
      </c>
      <c r="CL71" s="461">
        <v>126.2233148295004</v>
      </c>
      <c r="CM71" s="461">
        <v>126.57787470261698</v>
      </c>
      <c r="CN71" s="461">
        <v>126.93243457573355</v>
      </c>
      <c r="CO71" s="461">
        <v>127.28699444885011</v>
      </c>
      <c r="CP71" s="461">
        <v>127.64155432196672</v>
      </c>
      <c r="CQ71" s="461">
        <v>127.99611419508328</v>
      </c>
      <c r="CR71" s="461">
        <v>128.35067406819985</v>
      </c>
      <c r="CS71" s="461">
        <v>128.70523394131644</v>
      </c>
      <c r="CT71" s="461">
        <v>129.05979381443299</v>
      </c>
      <c r="CU71" s="461">
        <v>129.41435368754958</v>
      </c>
      <c r="CV71" s="461">
        <v>129.76891356066614</v>
      </c>
      <c r="CW71" s="461">
        <v>130.12347343378272</v>
      </c>
      <c r="CX71" s="461">
        <v>130.47803330689931</v>
      </c>
      <c r="CY71" s="461">
        <v>130.83259318001586</v>
      </c>
      <c r="CZ71" s="461">
        <v>131.18715305313245</v>
      </c>
      <c r="DA71" s="461">
        <v>131.54171292624901</v>
      </c>
      <c r="DB71" s="461">
        <v>131.89627279936559</v>
      </c>
      <c r="DC71" s="461">
        <v>132.25083267248218</v>
      </c>
      <c r="DD71" s="461">
        <v>132.60539254559873</v>
      </c>
      <c r="DE71" s="461">
        <v>132.95995241871535</v>
      </c>
      <c r="DF71" s="461">
        <v>133.3145122918319</v>
      </c>
      <c r="DG71" s="461">
        <v>133.66907216494846</v>
      </c>
      <c r="DH71" s="461">
        <v>134.02363203806505</v>
      </c>
      <c r="DI71" s="461">
        <v>134.3781919111816</v>
      </c>
      <c r="DJ71" s="461">
        <v>134.73275178429822</v>
      </c>
      <c r="DK71" s="461">
        <v>135.08731165741477</v>
      </c>
      <c r="DL71" s="461">
        <v>135.44187153053133</v>
      </c>
      <c r="DM71" s="461">
        <v>135.79643140364792</v>
      </c>
      <c r="DN71" s="461">
        <v>136.15099127676447</v>
      </c>
      <c r="DO71" s="461">
        <v>136.50555114988109</v>
      </c>
      <c r="DP71" s="461">
        <v>136.86011102299764</v>
      </c>
      <c r="DQ71" s="461">
        <v>137.21467089611423</v>
      </c>
      <c r="DR71" s="461">
        <v>137.56923076923078</v>
      </c>
      <c r="DS71" s="461">
        <v>137.92379064234734</v>
      </c>
      <c r="DT71" s="461">
        <v>138.27835051546396</v>
      </c>
      <c r="DU71" s="461">
        <v>138.63291038858051</v>
      </c>
      <c r="DV71" s="461">
        <v>138.98747026169707</v>
      </c>
      <c r="DW71" s="461">
        <v>139.34203013481365</v>
      </c>
      <c r="DX71" s="461">
        <v>139.69659000793021</v>
      </c>
      <c r="DY71" s="461">
        <v>140.0511498810468</v>
      </c>
      <c r="DZ71" s="461">
        <v>140.40570975416338</v>
      </c>
      <c r="EA71" s="461">
        <v>140.76026962727994</v>
      </c>
      <c r="EB71" s="461">
        <v>141.11482950039652</v>
      </c>
      <c r="EC71" s="461">
        <v>141.46938937351308</v>
      </c>
      <c r="ED71" s="461">
        <v>141.82394924662967</v>
      </c>
      <c r="EE71" s="461">
        <v>142.17850911974625</v>
      </c>
      <c r="EF71" s="461">
        <v>142.53306899286281</v>
      </c>
      <c r="EG71" s="461">
        <v>142.88762886597942</v>
      </c>
      <c r="EH71" s="461">
        <v>143.24218873909598</v>
      </c>
      <c r="EI71" s="461">
        <v>143.59674861221254</v>
      </c>
      <c r="EJ71" s="461">
        <v>143.95130848532912</v>
      </c>
      <c r="EK71" s="461">
        <v>144.30586835844568</v>
      </c>
      <c r="EL71" s="461">
        <v>144.66042823156229</v>
      </c>
      <c r="EM71" s="461">
        <v>145.01498810467885</v>
      </c>
      <c r="EN71" s="461">
        <v>145.36954797779541</v>
      </c>
      <c r="EO71" s="461">
        <v>145.72410785091199</v>
      </c>
      <c r="EP71" s="461">
        <v>146.07866772402855</v>
      </c>
      <c r="EQ71" s="461">
        <v>146.43322759714516</v>
      </c>
      <c r="ER71" s="461">
        <v>146.78778747026172</v>
      </c>
      <c r="ES71" s="461">
        <v>147.14234734337828</v>
      </c>
      <c r="ET71" s="461">
        <v>147.49690721649486</v>
      </c>
      <c r="EU71" s="461">
        <v>147.85146708961142</v>
      </c>
      <c r="EV71" s="461">
        <v>148.20602696272803</v>
      </c>
      <c r="EW71" s="461">
        <v>148.56058683584459</v>
      </c>
      <c r="EX71" s="461">
        <v>148.91514670896115</v>
      </c>
      <c r="EY71" s="461">
        <v>149.26970658207773</v>
      </c>
      <c r="EZ71" s="461">
        <v>149.62426645519429</v>
      </c>
      <c r="FA71" s="461">
        <v>149.9788263283109</v>
      </c>
      <c r="FB71" s="461">
        <v>150.33338620142746</v>
      </c>
      <c r="FC71" s="461">
        <v>150.68794607454402</v>
      </c>
      <c r="FD71" s="461">
        <v>151.0425059476606</v>
      </c>
      <c r="FE71" s="461">
        <v>151.39706582077716</v>
      </c>
    </row>
    <row r="72" spans="1:161" ht="13" x14ac:dyDescent="0.3">
      <c r="A72" s="508">
        <v>7501019</v>
      </c>
      <c r="B72" s="509" t="s">
        <v>440</v>
      </c>
      <c r="C72" s="505" t="s">
        <v>155</v>
      </c>
      <c r="D72" s="461">
        <v>154.97700237906426</v>
      </c>
      <c r="E72" s="461">
        <v>155.55099127676451</v>
      </c>
      <c r="F72" s="461">
        <v>156.12498017446472</v>
      </c>
      <c r="G72" s="461">
        <v>156.69896907216497</v>
      </c>
      <c r="H72" s="461">
        <v>157.27295796986522</v>
      </c>
      <c r="I72" s="461">
        <v>157.84694686756544</v>
      </c>
      <c r="J72" s="461">
        <v>158.42093576526568</v>
      </c>
      <c r="K72" s="461">
        <v>158.99492466296593</v>
      </c>
      <c r="L72" s="461">
        <v>159.56891356066618</v>
      </c>
      <c r="M72" s="461">
        <v>160.14290245836639</v>
      </c>
      <c r="N72" s="461">
        <v>160.71689135606664</v>
      </c>
      <c r="O72" s="461">
        <v>161.29088025376689</v>
      </c>
      <c r="P72" s="461">
        <v>161.8648691514671</v>
      </c>
      <c r="Q72" s="461">
        <v>162.43885804916735</v>
      </c>
      <c r="R72" s="461">
        <v>163.0128469468676</v>
      </c>
      <c r="S72" s="461">
        <v>163.58683584456782</v>
      </c>
      <c r="T72" s="461">
        <v>164.16082474226806</v>
      </c>
      <c r="U72" s="461">
        <v>164.73481363996831</v>
      </c>
      <c r="V72" s="461">
        <v>165.30880253766856</v>
      </c>
      <c r="W72" s="461">
        <v>165.88279143536877</v>
      </c>
      <c r="X72" s="461">
        <v>166.45678033306902</v>
      </c>
      <c r="Y72" s="461">
        <v>167.03076923076927</v>
      </c>
      <c r="Z72" s="461">
        <v>167.60475812846948</v>
      </c>
      <c r="AA72" s="461">
        <v>168.17874702616973</v>
      </c>
      <c r="AB72" s="461">
        <v>168.75273592386995</v>
      </c>
      <c r="AC72" s="461">
        <v>169.3267248215702</v>
      </c>
      <c r="AD72" s="461">
        <v>169.90071371927044</v>
      </c>
      <c r="AE72" s="461">
        <v>170.47470261697069</v>
      </c>
      <c r="AF72" s="461">
        <v>171.04869151467094</v>
      </c>
      <c r="AG72" s="461">
        <v>171.62268041237115</v>
      </c>
      <c r="AH72" s="461">
        <v>172.1966693100714</v>
      </c>
      <c r="AI72" s="461">
        <v>172.77065820777165</v>
      </c>
      <c r="AJ72" s="461">
        <v>173.34464710547186</v>
      </c>
      <c r="AK72" s="461">
        <v>173.91863600317211</v>
      </c>
      <c r="AL72" s="461">
        <v>174.49262490087233</v>
      </c>
      <c r="AM72" s="461">
        <v>175.06661379857258</v>
      </c>
      <c r="AN72" s="461">
        <v>175.64060269627282</v>
      </c>
      <c r="AO72" s="461">
        <v>176.21459159397307</v>
      </c>
      <c r="AP72" s="461">
        <v>176.78858049167332</v>
      </c>
      <c r="AQ72" s="461">
        <v>177.36256938937353</v>
      </c>
      <c r="AR72" s="461">
        <v>177.93655828707381</v>
      </c>
      <c r="AS72" s="461">
        <v>178.51054718477403</v>
      </c>
      <c r="AT72" s="461">
        <v>179.08453608247424</v>
      </c>
      <c r="AU72" s="461">
        <v>179.65852498017452</v>
      </c>
      <c r="AV72" s="461">
        <v>180.23251387787474</v>
      </c>
      <c r="AW72" s="461">
        <v>180.80650277557496</v>
      </c>
      <c r="AX72" s="461">
        <v>181.38049167327523</v>
      </c>
      <c r="AY72" s="461">
        <v>181.95448057097545</v>
      </c>
      <c r="AZ72" s="461">
        <v>182.52846946867569</v>
      </c>
      <c r="BA72" s="461">
        <v>183.10245836637591</v>
      </c>
      <c r="BB72" s="461">
        <v>183.67644726407619</v>
      </c>
      <c r="BC72" s="461">
        <v>184.25043616177641</v>
      </c>
      <c r="BD72" s="461">
        <v>184.82442505947662</v>
      </c>
      <c r="BE72" s="461">
        <v>185.3984139571769</v>
      </c>
      <c r="BF72" s="461">
        <v>185.97240285487712</v>
      </c>
      <c r="BG72" s="461">
        <v>186.54639175257734</v>
      </c>
      <c r="BH72" s="461">
        <v>187.12038065027761</v>
      </c>
      <c r="BI72" s="461">
        <v>187.69436954797783</v>
      </c>
      <c r="BJ72" s="461">
        <v>188.26835844567807</v>
      </c>
      <c r="BK72" s="461">
        <v>188.84234734337829</v>
      </c>
      <c r="BL72" s="461">
        <v>189.41633624107857</v>
      </c>
      <c r="BM72" s="461">
        <v>189.99032513877879</v>
      </c>
      <c r="BN72" s="461">
        <v>190.564314036479</v>
      </c>
      <c r="BO72" s="461">
        <v>191.13830293417928</v>
      </c>
      <c r="BP72" s="461">
        <v>191.7122918318795</v>
      </c>
      <c r="BQ72" s="461">
        <v>192.28628072957972</v>
      </c>
      <c r="BR72" s="461">
        <v>192.86026962727999</v>
      </c>
      <c r="BS72" s="461">
        <v>193.43425852498021</v>
      </c>
      <c r="BT72" s="461">
        <v>194.00824742268045</v>
      </c>
      <c r="BU72" s="507">
        <v>194.58223632038067</v>
      </c>
      <c r="BV72" s="461">
        <v>195.15622521808095</v>
      </c>
      <c r="BW72" s="461">
        <v>195.73021411578117</v>
      </c>
      <c r="BX72" s="461">
        <v>196.30420301348138</v>
      </c>
      <c r="BY72" s="461">
        <v>196.87819191118166</v>
      </c>
      <c r="BZ72" s="461">
        <v>197.45218080888188</v>
      </c>
      <c r="CA72" s="461">
        <v>198.0261697065821</v>
      </c>
      <c r="CB72" s="461">
        <v>198.60015860428237</v>
      </c>
      <c r="CC72" s="461">
        <v>199.17414750198259</v>
      </c>
      <c r="CD72" s="461">
        <v>199.74813639968283</v>
      </c>
      <c r="CE72" s="461">
        <v>200.32212529738305</v>
      </c>
      <c r="CF72" s="461">
        <v>200.89611419508333</v>
      </c>
      <c r="CG72" s="461">
        <v>201.47010309278355</v>
      </c>
      <c r="CH72" s="461">
        <v>202.04409199048376</v>
      </c>
      <c r="CI72" s="461">
        <v>202.61808088818404</v>
      </c>
      <c r="CJ72" s="461">
        <v>203.19206978588426</v>
      </c>
      <c r="CK72" s="461">
        <v>203.76605868358448</v>
      </c>
      <c r="CL72" s="461">
        <v>204.34004758128475</v>
      </c>
      <c r="CM72" s="461">
        <v>204.91403647898497</v>
      </c>
      <c r="CN72" s="461">
        <v>205.48802537668521</v>
      </c>
      <c r="CO72" s="461">
        <v>206.06201427438543</v>
      </c>
      <c r="CP72" s="461">
        <v>206.63600317208571</v>
      </c>
      <c r="CQ72" s="461">
        <v>207.20999206978593</v>
      </c>
      <c r="CR72" s="461">
        <v>207.78398096748614</v>
      </c>
      <c r="CS72" s="461">
        <v>208.35796986518642</v>
      </c>
      <c r="CT72" s="461">
        <v>208.93195876288664</v>
      </c>
      <c r="CU72" s="461">
        <v>209.50594766058686</v>
      </c>
      <c r="CV72" s="461">
        <v>210.07993655828713</v>
      </c>
      <c r="CW72" s="461">
        <v>210.65392545598735</v>
      </c>
      <c r="CX72" s="461">
        <v>211.22791435368757</v>
      </c>
      <c r="CY72" s="461">
        <v>211.80190325138781</v>
      </c>
      <c r="CZ72" s="461">
        <v>212.37589214908809</v>
      </c>
      <c r="DA72" s="461">
        <v>212.94988104678831</v>
      </c>
      <c r="DB72" s="461">
        <v>213.52386994448852</v>
      </c>
      <c r="DC72" s="461">
        <v>214.0978588421888</v>
      </c>
      <c r="DD72" s="461">
        <v>214.67184773988902</v>
      </c>
      <c r="DE72" s="461">
        <v>215.24583663758924</v>
      </c>
      <c r="DF72" s="461">
        <v>215.81982553528951</v>
      </c>
      <c r="DG72" s="461">
        <v>216.39381443298973</v>
      </c>
      <c r="DH72" s="461">
        <v>216.96780333068995</v>
      </c>
      <c r="DI72" s="461">
        <v>217.54179222839019</v>
      </c>
      <c r="DJ72" s="461">
        <v>218.11578112609044</v>
      </c>
      <c r="DK72" s="461">
        <v>218.68977002379069</v>
      </c>
      <c r="DL72" s="461">
        <v>219.2637589214909</v>
      </c>
      <c r="DM72" s="461">
        <v>219.83774781919118</v>
      </c>
      <c r="DN72" s="461">
        <v>220.4117367168914</v>
      </c>
      <c r="DO72" s="461">
        <v>220.98572561459162</v>
      </c>
      <c r="DP72" s="461">
        <v>221.55971451229189</v>
      </c>
      <c r="DQ72" s="461">
        <v>222.13370340999211</v>
      </c>
      <c r="DR72" s="461">
        <v>222.70769230769233</v>
      </c>
      <c r="DS72" s="461">
        <v>223.28168120539257</v>
      </c>
      <c r="DT72" s="461">
        <v>223.85567010309282</v>
      </c>
      <c r="DU72" s="461">
        <v>224.42965900079307</v>
      </c>
      <c r="DV72" s="461">
        <v>225.00364789849328</v>
      </c>
      <c r="DW72" s="461">
        <v>225.57763679619356</v>
      </c>
      <c r="DX72" s="461">
        <v>226.15162569389378</v>
      </c>
      <c r="DY72" s="461">
        <v>226.725614591594</v>
      </c>
      <c r="DZ72" s="461">
        <v>227.29960348929427</v>
      </c>
      <c r="EA72" s="461">
        <v>227.87359238699449</v>
      </c>
      <c r="EB72" s="461">
        <v>228.44758128469471</v>
      </c>
      <c r="EC72" s="461">
        <v>229.02157018239495</v>
      </c>
      <c r="ED72" s="461">
        <v>229.5955590800952</v>
      </c>
      <c r="EE72" s="461">
        <v>230.16954797779545</v>
      </c>
      <c r="EF72" s="461">
        <v>230.74353687549566</v>
      </c>
      <c r="EG72" s="461">
        <v>231.31752577319594</v>
      </c>
      <c r="EH72" s="461">
        <v>231.89151467089616</v>
      </c>
      <c r="EI72" s="461">
        <v>232.46550356859638</v>
      </c>
      <c r="EJ72" s="461">
        <v>233.03949246629665</v>
      </c>
      <c r="EK72" s="461">
        <v>233.61348136399687</v>
      </c>
      <c r="EL72" s="461">
        <v>234.18747026169709</v>
      </c>
      <c r="EM72" s="461">
        <v>234.76145915939733</v>
      </c>
      <c r="EN72" s="461">
        <v>235.33544805709758</v>
      </c>
      <c r="EO72" s="461">
        <v>235.90943695479783</v>
      </c>
      <c r="EP72" s="461">
        <v>236.48342585249804</v>
      </c>
      <c r="EQ72" s="461">
        <v>237.05741475019832</v>
      </c>
      <c r="ER72" s="461">
        <v>237.63140364789854</v>
      </c>
      <c r="ES72" s="461">
        <v>238.20539254559876</v>
      </c>
      <c r="ET72" s="461">
        <v>238.77938144329903</v>
      </c>
      <c r="EU72" s="461">
        <v>239.35337034099925</v>
      </c>
      <c r="EV72" s="461">
        <v>239.92735923869947</v>
      </c>
      <c r="EW72" s="461">
        <v>240.50134813639971</v>
      </c>
      <c r="EX72" s="461">
        <v>241.07533703409996</v>
      </c>
      <c r="EY72" s="461">
        <v>241.64932593180021</v>
      </c>
      <c r="EZ72" s="461">
        <v>242.22331482950042</v>
      </c>
      <c r="FA72" s="461">
        <v>242.7973037272007</v>
      </c>
      <c r="FB72" s="461">
        <v>243.37129262490092</v>
      </c>
      <c r="FC72" s="461">
        <v>243.94528152260114</v>
      </c>
      <c r="FD72" s="461">
        <v>244.51927042030141</v>
      </c>
      <c r="FE72" s="461">
        <v>245.09325931800163</v>
      </c>
    </row>
    <row r="73" spans="1:161" ht="13" x14ac:dyDescent="0.3">
      <c r="B73" s="504" t="s">
        <v>201</v>
      </c>
      <c r="C73" s="505"/>
      <c r="D73" s="461"/>
      <c r="E73" s="461"/>
      <c r="F73" s="461"/>
      <c r="G73" s="461"/>
      <c r="H73" s="461"/>
      <c r="I73" s="461"/>
      <c r="J73" s="461"/>
      <c r="K73" s="461"/>
      <c r="L73" s="461"/>
      <c r="M73" s="461"/>
      <c r="N73" s="461"/>
      <c r="O73" s="461"/>
      <c r="P73" s="461"/>
      <c r="Q73" s="461"/>
      <c r="R73" s="461"/>
      <c r="S73" s="461"/>
      <c r="T73" s="461"/>
      <c r="U73" s="461"/>
      <c r="V73" s="461"/>
      <c r="W73" s="461"/>
      <c r="X73" s="461"/>
      <c r="Y73" s="461"/>
      <c r="Z73" s="461"/>
      <c r="AA73" s="461"/>
      <c r="AB73" s="461"/>
      <c r="AC73" s="461"/>
      <c r="AD73" s="461"/>
      <c r="AE73" s="461"/>
      <c r="AF73" s="461"/>
      <c r="AG73" s="461"/>
      <c r="AH73" s="461"/>
      <c r="AI73" s="461"/>
      <c r="AJ73" s="461"/>
      <c r="AK73" s="461"/>
      <c r="AL73" s="461"/>
      <c r="AM73" s="461"/>
      <c r="AN73" s="461"/>
      <c r="AO73" s="461"/>
      <c r="AP73" s="461"/>
      <c r="AQ73" s="461"/>
      <c r="AR73" s="461"/>
      <c r="AS73" s="461"/>
      <c r="AT73" s="461"/>
      <c r="AU73" s="461"/>
      <c r="AV73" s="461"/>
      <c r="AW73" s="461"/>
      <c r="AX73" s="461"/>
      <c r="AY73" s="461"/>
      <c r="AZ73" s="461"/>
      <c r="BA73" s="461"/>
      <c r="BB73" s="461"/>
      <c r="BC73" s="461"/>
      <c r="BD73" s="461"/>
      <c r="BE73" s="461"/>
      <c r="BF73" s="461"/>
      <c r="BG73" s="461"/>
      <c r="BH73" s="461"/>
      <c r="BI73" s="461"/>
      <c r="BJ73" s="461"/>
      <c r="BK73" s="461"/>
      <c r="BL73" s="461"/>
      <c r="BM73" s="461"/>
      <c r="BN73" s="461"/>
      <c r="BO73" s="461"/>
      <c r="BP73" s="461"/>
      <c r="BQ73" s="461"/>
      <c r="BR73" s="461"/>
      <c r="BS73" s="461"/>
      <c r="BT73" s="461"/>
      <c r="BU73" s="507"/>
      <c r="BV73" s="461"/>
      <c r="BW73" s="461"/>
      <c r="BX73" s="461"/>
      <c r="BY73" s="461"/>
      <c r="BZ73" s="461"/>
      <c r="CA73" s="461"/>
      <c r="CB73" s="461"/>
      <c r="CC73" s="461"/>
      <c r="CD73" s="461"/>
      <c r="CE73" s="461"/>
      <c r="CF73" s="461"/>
      <c r="CG73" s="461"/>
      <c r="CH73" s="461"/>
      <c r="CI73" s="461"/>
      <c r="CJ73" s="461"/>
      <c r="CK73" s="461"/>
      <c r="CL73" s="461"/>
      <c r="CM73" s="461"/>
      <c r="CN73" s="461"/>
      <c r="CO73" s="461"/>
      <c r="CP73" s="461"/>
      <c r="CQ73" s="461"/>
      <c r="CR73" s="461"/>
      <c r="CS73" s="461"/>
      <c r="CT73" s="461"/>
      <c r="CU73" s="461"/>
      <c r="CV73" s="461"/>
      <c r="CW73" s="461"/>
      <c r="CX73" s="461"/>
      <c r="CY73" s="461"/>
      <c r="CZ73" s="461"/>
      <c r="DA73" s="461"/>
      <c r="DB73" s="461"/>
      <c r="DC73" s="461"/>
      <c r="DD73" s="461"/>
      <c r="DE73" s="461"/>
      <c r="DF73" s="461"/>
      <c r="DG73" s="461"/>
      <c r="DH73" s="461"/>
      <c r="DI73" s="461"/>
      <c r="DJ73" s="461"/>
      <c r="DK73" s="461"/>
      <c r="DL73" s="461"/>
      <c r="DM73" s="461"/>
      <c r="DN73" s="461"/>
      <c r="DO73" s="461"/>
      <c r="DP73" s="461"/>
      <c r="DQ73" s="461"/>
      <c r="DR73" s="461"/>
      <c r="DS73" s="461"/>
      <c r="DT73" s="461"/>
      <c r="DU73" s="461"/>
      <c r="DV73" s="461"/>
      <c r="DW73" s="461"/>
      <c r="DX73" s="461"/>
      <c r="DY73" s="461"/>
      <c r="DZ73" s="461"/>
      <c r="EA73" s="461"/>
      <c r="EB73" s="461"/>
      <c r="EC73" s="461"/>
      <c r="ED73" s="461"/>
      <c r="EE73" s="461"/>
      <c r="EF73" s="461"/>
      <c r="EG73" s="461"/>
      <c r="EH73" s="461"/>
      <c r="EI73" s="461"/>
      <c r="EJ73" s="461"/>
      <c r="EK73" s="461"/>
      <c r="EL73" s="461"/>
      <c r="EM73" s="461"/>
      <c r="EN73" s="461"/>
      <c r="EO73" s="461"/>
      <c r="EP73" s="461"/>
      <c r="EQ73" s="461"/>
      <c r="ER73" s="461"/>
      <c r="ES73" s="461"/>
      <c r="ET73" s="461"/>
      <c r="EU73" s="461"/>
      <c r="EV73" s="461"/>
      <c r="EW73" s="461"/>
      <c r="EX73" s="461"/>
      <c r="EY73" s="461"/>
      <c r="EZ73" s="461"/>
      <c r="FA73" s="461"/>
      <c r="FB73" s="461"/>
      <c r="FC73" s="461"/>
      <c r="FD73" s="461"/>
      <c r="FE73" s="461"/>
    </row>
    <row r="74" spans="1:161" x14ac:dyDescent="0.25">
      <c r="A74" s="462">
        <v>7500840</v>
      </c>
      <c r="B74" s="505" t="s">
        <v>441</v>
      </c>
      <c r="C74" s="505" t="s">
        <v>155</v>
      </c>
      <c r="D74" s="461">
        <v>1.8486915146708962</v>
      </c>
      <c r="E74" s="461">
        <v>1.8585249801744648</v>
      </c>
      <c r="F74" s="461">
        <v>1.8683584456780333</v>
      </c>
      <c r="G74" s="461">
        <v>1.8781919111816023</v>
      </c>
      <c r="H74" s="461">
        <v>1.8880253766851705</v>
      </c>
      <c r="I74" s="461">
        <v>1.8978588421887395</v>
      </c>
      <c r="J74" s="461">
        <v>1.9076923076923076</v>
      </c>
      <c r="K74" s="461">
        <v>1.9175257731958766</v>
      </c>
      <c r="L74" s="461">
        <v>1.9273592386994451</v>
      </c>
      <c r="M74" s="461">
        <v>1.9371927042030137</v>
      </c>
      <c r="N74" s="461">
        <v>1.9470261697065818</v>
      </c>
      <c r="O74" s="461">
        <v>1.9568596352101508</v>
      </c>
      <c r="P74" s="461">
        <v>1.9666931007137192</v>
      </c>
      <c r="Q74" s="461">
        <v>1.976526566217288</v>
      </c>
      <c r="R74" s="461">
        <v>1.9863600317208565</v>
      </c>
      <c r="S74" s="461">
        <v>1.9961934972244251</v>
      </c>
      <c r="T74" s="461">
        <v>2.0060269627279936</v>
      </c>
      <c r="U74" s="461">
        <v>2.0158604282315622</v>
      </c>
      <c r="V74" s="461">
        <v>2.0256938937351312</v>
      </c>
      <c r="W74" s="461">
        <v>2.0355273592386993</v>
      </c>
      <c r="X74" s="461">
        <v>2.0453608247422683</v>
      </c>
      <c r="Y74" s="461">
        <v>2.0551942902458369</v>
      </c>
      <c r="Z74" s="461">
        <v>2.0650277557494054</v>
      </c>
      <c r="AA74" s="461">
        <v>2.0748612212529736</v>
      </c>
      <c r="AB74" s="461">
        <v>2.0846946867565426</v>
      </c>
      <c r="AC74" s="461">
        <v>2.0945281522601107</v>
      </c>
      <c r="AD74" s="461">
        <v>2.1043616177636797</v>
      </c>
      <c r="AE74" s="461">
        <v>2.1141950832672478</v>
      </c>
      <c r="AF74" s="461">
        <v>2.1240285487708168</v>
      </c>
      <c r="AG74" s="461">
        <v>2.1338620142743849</v>
      </c>
      <c r="AH74" s="461">
        <v>2.1436954797779539</v>
      </c>
      <c r="AI74" s="461">
        <v>2.1535289452815229</v>
      </c>
      <c r="AJ74" s="461">
        <v>2.1633624107850911</v>
      </c>
      <c r="AK74" s="461">
        <v>2.1731958762886601</v>
      </c>
      <c r="AL74" s="461">
        <v>2.1830293417922282</v>
      </c>
      <c r="AM74" s="461">
        <v>2.1928628072957972</v>
      </c>
      <c r="AN74" s="461">
        <v>2.2026962727993662</v>
      </c>
      <c r="AO74" s="461">
        <v>2.2125297383029343</v>
      </c>
      <c r="AP74" s="461">
        <v>2.2223632038065033</v>
      </c>
      <c r="AQ74" s="461">
        <v>2.2321966693100714</v>
      </c>
      <c r="AR74" s="461">
        <v>2.2420301348136404</v>
      </c>
      <c r="AS74" s="461">
        <v>2.2518636003172086</v>
      </c>
      <c r="AT74" s="461">
        <v>2.2616970658207767</v>
      </c>
      <c r="AU74" s="461">
        <v>2.2715305313243457</v>
      </c>
      <c r="AV74" s="461">
        <v>2.2813639968279142</v>
      </c>
      <c r="AW74" s="461">
        <v>2.2911974623314828</v>
      </c>
      <c r="AX74" s="461">
        <v>2.3010309278350518</v>
      </c>
      <c r="AY74" s="461">
        <v>2.3108643933386199</v>
      </c>
      <c r="AZ74" s="461">
        <v>2.3206978588421889</v>
      </c>
      <c r="BA74" s="461">
        <v>2.330531324345757</v>
      </c>
      <c r="BB74" s="461">
        <v>2.3403647898493261</v>
      </c>
      <c r="BC74" s="461">
        <v>2.3501982553528951</v>
      </c>
      <c r="BD74" s="461">
        <v>2.3600317208564632</v>
      </c>
      <c r="BE74" s="461">
        <v>2.3698651863600322</v>
      </c>
      <c r="BF74" s="461">
        <v>2.3796986518636003</v>
      </c>
      <c r="BG74" s="461">
        <v>2.3895321173671693</v>
      </c>
      <c r="BH74" s="461">
        <v>2.3993655828707374</v>
      </c>
      <c r="BI74" s="461">
        <v>2.4091990483743064</v>
      </c>
      <c r="BJ74" s="461">
        <v>2.4190325138778745</v>
      </c>
      <c r="BK74" s="461">
        <v>2.4288659793814436</v>
      </c>
      <c r="BL74" s="461">
        <v>2.4386994448850117</v>
      </c>
      <c r="BM74" s="461">
        <v>2.4485329103885807</v>
      </c>
      <c r="BN74" s="461">
        <v>2.4583663758921488</v>
      </c>
      <c r="BO74" s="461">
        <v>2.4681998413957178</v>
      </c>
      <c r="BP74" s="461">
        <v>2.4780333068992864</v>
      </c>
      <c r="BQ74" s="461">
        <v>2.4878667724028549</v>
      </c>
      <c r="BR74" s="461">
        <v>2.4977002379064239</v>
      </c>
      <c r="BS74" s="461">
        <v>2.507533703409992</v>
      </c>
      <c r="BT74" s="461">
        <v>2.517367168913561</v>
      </c>
      <c r="BU74" s="507">
        <v>2.5272006344171292</v>
      </c>
      <c r="BV74" s="461">
        <v>2.5370340999206982</v>
      </c>
      <c r="BW74" s="461">
        <v>2.5468675654242663</v>
      </c>
      <c r="BX74" s="461">
        <v>2.5567010309278353</v>
      </c>
      <c r="BY74" s="461">
        <v>2.5665344964314034</v>
      </c>
      <c r="BZ74" s="461">
        <v>2.5763679619349724</v>
      </c>
      <c r="CA74" s="461">
        <v>2.586201427438541</v>
      </c>
      <c r="CB74" s="461">
        <v>2.5960348929421095</v>
      </c>
      <c r="CC74" s="461">
        <v>2.6058683584456781</v>
      </c>
      <c r="CD74" s="461">
        <v>2.6157018239492467</v>
      </c>
      <c r="CE74" s="461">
        <v>2.6255352894528152</v>
      </c>
      <c r="CF74" s="461">
        <v>2.6353687549563838</v>
      </c>
      <c r="CG74" s="461">
        <v>2.6452022204599528</v>
      </c>
      <c r="CH74" s="461">
        <v>2.6550356859635209</v>
      </c>
      <c r="CI74" s="461">
        <v>2.6648691514670899</v>
      </c>
      <c r="CJ74" s="461">
        <v>2.6747026169706585</v>
      </c>
      <c r="CK74" s="461">
        <v>2.684536082474227</v>
      </c>
      <c r="CL74" s="461">
        <v>2.6943695479777956</v>
      </c>
      <c r="CM74" s="461">
        <v>2.7042030134813642</v>
      </c>
      <c r="CN74" s="461">
        <v>2.7140364789849327</v>
      </c>
      <c r="CO74" s="461">
        <v>2.7238699444885013</v>
      </c>
      <c r="CP74" s="461">
        <v>2.7337034099920698</v>
      </c>
      <c r="CQ74" s="461">
        <v>2.7435368754956384</v>
      </c>
      <c r="CR74" s="461">
        <v>2.753370340999207</v>
      </c>
      <c r="CS74" s="461">
        <v>2.763203806502776</v>
      </c>
      <c r="CT74" s="461">
        <v>2.7730372720063441</v>
      </c>
      <c r="CU74" s="461">
        <v>2.7828707375099131</v>
      </c>
      <c r="CV74" s="461">
        <v>2.7927042030134817</v>
      </c>
      <c r="CW74" s="461">
        <v>2.8025376685170502</v>
      </c>
      <c r="CX74" s="461">
        <v>2.8123711340206188</v>
      </c>
      <c r="CY74" s="461">
        <v>2.8222045995241873</v>
      </c>
      <c r="CZ74" s="461">
        <v>2.8320380650277559</v>
      </c>
      <c r="DA74" s="461">
        <v>2.8418715305313245</v>
      </c>
      <c r="DB74" s="461">
        <v>2.851704996034893</v>
      </c>
      <c r="DC74" s="461">
        <v>2.8615384615384616</v>
      </c>
      <c r="DD74" s="461">
        <v>2.8713719270420306</v>
      </c>
      <c r="DE74" s="461">
        <v>2.8812053925455987</v>
      </c>
      <c r="DF74" s="461">
        <v>2.8910388580491677</v>
      </c>
      <c r="DG74" s="461">
        <v>2.9008723235527358</v>
      </c>
      <c r="DH74" s="461">
        <v>2.9107057890563048</v>
      </c>
      <c r="DI74" s="461">
        <v>2.920539254559873</v>
      </c>
      <c r="DJ74" s="461">
        <v>2.930372720063442</v>
      </c>
      <c r="DK74" s="461">
        <v>2.9402061855670105</v>
      </c>
      <c r="DL74" s="461">
        <v>2.9500396510705791</v>
      </c>
      <c r="DM74" s="461">
        <v>2.9598731165741481</v>
      </c>
      <c r="DN74" s="461">
        <v>2.9697065820777162</v>
      </c>
      <c r="DO74" s="461">
        <v>2.9795400475812852</v>
      </c>
      <c r="DP74" s="461">
        <v>2.9893735130848538</v>
      </c>
      <c r="DQ74" s="461">
        <v>2.9992069785884223</v>
      </c>
      <c r="DR74" s="461">
        <v>3.0090404440919909</v>
      </c>
      <c r="DS74" s="461">
        <v>3.0188739095955595</v>
      </c>
      <c r="DT74" s="461">
        <v>3.028707375099128</v>
      </c>
      <c r="DU74" s="461">
        <v>3.0385408406026966</v>
      </c>
      <c r="DV74" s="461">
        <v>3.0483743061062647</v>
      </c>
      <c r="DW74" s="461">
        <v>3.0582077716098337</v>
      </c>
      <c r="DX74" s="461">
        <v>3.0680412371134018</v>
      </c>
      <c r="DY74" s="461">
        <v>3.0778747026169708</v>
      </c>
      <c r="DZ74" s="461">
        <v>3.0877081681205398</v>
      </c>
      <c r="EA74" s="461">
        <v>3.0975416336241079</v>
      </c>
      <c r="EB74" s="461">
        <v>3.107375099127677</v>
      </c>
      <c r="EC74" s="461">
        <v>3.1172085646312451</v>
      </c>
      <c r="ED74" s="461">
        <v>3.1270420301348141</v>
      </c>
      <c r="EE74" s="461">
        <v>3.1368754956383826</v>
      </c>
      <c r="EF74" s="461">
        <v>3.1467089611419512</v>
      </c>
      <c r="EG74" s="461">
        <v>3.1565424266455202</v>
      </c>
      <c r="EH74" s="461">
        <v>3.1663758921490883</v>
      </c>
      <c r="EI74" s="461">
        <v>3.1762093576526573</v>
      </c>
      <c r="EJ74" s="461">
        <v>3.1860428231562254</v>
      </c>
      <c r="EK74" s="461">
        <v>3.1958762886597945</v>
      </c>
      <c r="EL74" s="461">
        <v>3.2057097541633626</v>
      </c>
      <c r="EM74" s="461">
        <v>3.2155432196669316</v>
      </c>
      <c r="EN74" s="461">
        <v>3.2253766851704997</v>
      </c>
      <c r="EO74" s="461">
        <v>3.2352101506740687</v>
      </c>
      <c r="EP74" s="461">
        <v>3.2450436161776368</v>
      </c>
      <c r="EQ74" s="461">
        <v>3.2548770816812058</v>
      </c>
      <c r="ER74" s="461">
        <v>3.2647105471847739</v>
      </c>
      <c r="ES74" s="461">
        <v>3.2745440126883429</v>
      </c>
      <c r="ET74" s="461">
        <v>3.2843774781919119</v>
      </c>
      <c r="EU74" s="461">
        <v>3.2942109436954801</v>
      </c>
      <c r="EV74" s="461">
        <v>3.3040444091990491</v>
      </c>
      <c r="EW74" s="461">
        <v>3.3138778747026172</v>
      </c>
      <c r="EX74" s="461">
        <v>3.3237113402061862</v>
      </c>
      <c r="EY74" s="461">
        <v>3.3335448057097543</v>
      </c>
      <c r="EZ74" s="461">
        <v>3.3433782712133233</v>
      </c>
      <c r="FA74" s="461">
        <v>3.3532117367168914</v>
      </c>
      <c r="FB74" s="461">
        <v>3.3630452022204604</v>
      </c>
      <c r="FC74" s="461">
        <v>3.3728786677240286</v>
      </c>
      <c r="FD74" s="461">
        <v>3.3827121332275976</v>
      </c>
      <c r="FE74" s="461">
        <v>3.3925455987311657</v>
      </c>
    </row>
    <row r="75" spans="1:161" x14ac:dyDescent="0.25">
      <c r="A75" s="462">
        <v>7500841</v>
      </c>
      <c r="B75" s="505" t="s">
        <v>442</v>
      </c>
      <c r="C75" s="505" t="s">
        <v>155</v>
      </c>
      <c r="D75" s="461">
        <v>2.8453608247422681</v>
      </c>
      <c r="E75" s="461">
        <v>2.8608247422680413</v>
      </c>
      <c r="F75" s="461">
        <v>2.8762886597938149</v>
      </c>
      <c r="G75" s="461">
        <v>2.8917525773195885</v>
      </c>
      <c r="H75" s="461">
        <v>2.9072164948453612</v>
      </c>
      <c r="I75" s="461">
        <v>2.9226804123711343</v>
      </c>
      <c r="J75" s="461">
        <v>2.9381443298969074</v>
      </c>
      <c r="K75" s="461">
        <v>2.9536082474226806</v>
      </c>
      <c r="L75" s="461">
        <v>2.9690721649484542</v>
      </c>
      <c r="M75" s="461">
        <v>2.9845360824742273</v>
      </c>
      <c r="N75" s="461">
        <v>3.0000000000000004</v>
      </c>
      <c r="O75" s="461">
        <v>3.0154639175257736</v>
      </c>
      <c r="P75" s="461">
        <v>3.0309278350515467</v>
      </c>
      <c r="Q75" s="461">
        <v>3.0463917525773203</v>
      </c>
      <c r="R75" s="461">
        <v>3.061855670103093</v>
      </c>
      <c r="S75" s="461">
        <v>3.0773195876288661</v>
      </c>
      <c r="T75" s="461">
        <v>3.0927835051546393</v>
      </c>
      <c r="U75" s="461">
        <v>3.1082474226804129</v>
      </c>
      <c r="V75" s="461">
        <v>3.123711340206186</v>
      </c>
      <c r="W75" s="461">
        <v>3.1391752577319592</v>
      </c>
      <c r="X75" s="461">
        <v>3.1546391752577323</v>
      </c>
      <c r="Y75" s="461">
        <v>3.1701030927835059</v>
      </c>
      <c r="Z75" s="461">
        <v>3.1855670103092781</v>
      </c>
      <c r="AA75" s="461">
        <v>3.2010309278350522</v>
      </c>
      <c r="AB75" s="461">
        <v>3.2164948453608249</v>
      </c>
      <c r="AC75" s="461">
        <v>3.231958762886598</v>
      </c>
      <c r="AD75" s="461">
        <v>3.247422680412372</v>
      </c>
      <c r="AE75" s="461">
        <v>3.2628865979381443</v>
      </c>
      <c r="AF75" s="461">
        <v>3.2783505154639179</v>
      </c>
      <c r="AG75" s="461">
        <v>3.2938144329896906</v>
      </c>
      <c r="AH75" s="461">
        <v>3.3092783505154642</v>
      </c>
      <c r="AI75" s="461">
        <v>3.3247422680412382</v>
      </c>
      <c r="AJ75" s="461">
        <v>3.3402061855670104</v>
      </c>
      <c r="AK75" s="461">
        <v>3.355670103092784</v>
      </c>
      <c r="AL75" s="461">
        <v>3.3711340206185567</v>
      </c>
      <c r="AM75" s="461">
        <v>3.3865979381443303</v>
      </c>
      <c r="AN75" s="461">
        <v>3.4020618556701039</v>
      </c>
      <c r="AO75" s="461">
        <v>3.4175257731958766</v>
      </c>
      <c r="AP75" s="461">
        <v>3.4329896907216502</v>
      </c>
      <c r="AQ75" s="461">
        <v>3.4484536082474224</v>
      </c>
      <c r="AR75" s="461">
        <v>3.4639175257731964</v>
      </c>
      <c r="AS75" s="461">
        <v>3.47938144329897</v>
      </c>
      <c r="AT75" s="461">
        <v>3.4948453608247427</v>
      </c>
      <c r="AU75" s="461">
        <v>3.5103092783505163</v>
      </c>
      <c r="AV75" s="461">
        <v>3.5257731958762886</v>
      </c>
      <c r="AW75" s="461">
        <v>3.5412371134020626</v>
      </c>
      <c r="AX75" s="461">
        <v>3.5567010309278357</v>
      </c>
      <c r="AY75" s="461">
        <v>3.5721649484536089</v>
      </c>
      <c r="AZ75" s="461">
        <v>3.5876288659793825</v>
      </c>
      <c r="BA75" s="461">
        <v>3.6030927835051547</v>
      </c>
      <c r="BB75" s="461">
        <v>3.6185567010309287</v>
      </c>
      <c r="BC75" s="461">
        <v>3.6340206185567019</v>
      </c>
      <c r="BD75" s="461">
        <v>3.6494845360824746</v>
      </c>
      <c r="BE75" s="461">
        <v>3.6649484536082477</v>
      </c>
      <c r="BF75" s="461">
        <v>3.6804123711340209</v>
      </c>
      <c r="BG75" s="461">
        <v>3.6958762886597949</v>
      </c>
      <c r="BH75" s="461">
        <v>3.7113402061855676</v>
      </c>
      <c r="BI75" s="461">
        <v>3.7268041237113407</v>
      </c>
      <c r="BJ75" s="461">
        <v>3.7422680412371139</v>
      </c>
      <c r="BK75" s="461">
        <v>3.757731958762887</v>
      </c>
      <c r="BL75" s="461">
        <v>3.7731958762886606</v>
      </c>
      <c r="BM75" s="461">
        <v>3.7886597938144333</v>
      </c>
      <c r="BN75" s="461">
        <v>3.8041237113402069</v>
      </c>
      <c r="BO75" s="461">
        <v>3.81958762886598</v>
      </c>
      <c r="BP75" s="461">
        <v>3.8350515463917532</v>
      </c>
      <c r="BQ75" s="461">
        <v>3.8505154639175263</v>
      </c>
      <c r="BR75" s="461">
        <v>3.8659793814432994</v>
      </c>
      <c r="BS75" s="461">
        <v>3.881443298969073</v>
      </c>
      <c r="BT75" s="461">
        <v>3.8969072164948453</v>
      </c>
      <c r="BU75" s="507">
        <v>3.9123711340206193</v>
      </c>
      <c r="BV75" s="461">
        <v>3.9278350515463916</v>
      </c>
      <c r="BW75" s="461">
        <v>3.9432989690721656</v>
      </c>
      <c r="BX75" s="461">
        <v>3.9587628865979392</v>
      </c>
      <c r="BY75" s="461">
        <v>3.9742268041237114</v>
      </c>
      <c r="BZ75" s="461">
        <v>3.9896907216494855</v>
      </c>
      <c r="CA75" s="461">
        <v>4.0051546391752577</v>
      </c>
      <c r="CB75" s="461">
        <v>4.0206185567010317</v>
      </c>
      <c r="CC75" s="461">
        <v>4.036082474226804</v>
      </c>
      <c r="CD75" s="461">
        <v>4.051546391752578</v>
      </c>
      <c r="CE75" s="461">
        <v>4.0670103092783512</v>
      </c>
      <c r="CF75" s="461">
        <v>4.0824742268041234</v>
      </c>
      <c r="CG75" s="461">
        <v>4.0979381443298974</v>
      </c>
      <c r="CH75" s="461">
        <v>4.1134020618556697</v>
      </c>
      <c r="CI75" s="461">
        <v>4.1288659793814437</v>
      </c>
      <c r="CJ75" s="461">
        <v>4.144329896907216</v>
      </c>
      <c r="CK75" s="461">
        <v>4.15979381443299</v>
      </c>
      <c r="CL75" s="461">
        <v>4.175257731958764</v>
      </c>
      <c r="CM75" s="461">
        <v>4.1907216494845363</v>
      </c>
      <c r="CN75" s="461">
        <v>4.2061855670103094</v>
      </c>
      <c r="CO75" s="461">
        <v>4.2216494845360826</v>
      </c>
      <c r="CP75" s="461">
        <v>4.2371134020618557</v>
      </c>
      <c r="CQ75" s="461">
        <v>4.2525773195876297</v>
      </c>
      <c r="CR75" s="461">
        <v>4.268041237113402</v>
      </c>
      <c r="CS75" s="461">
        <v>4.283505154639176</v>
      </c>
      <c r="CT75" s="461">
        <v>4.2989690721649483</v>
      </c>
      <c r="CU75" s="461">
        <v>4.3144329896907223</v>
      </c>
      <c r="CV75" s="461">
        <v>4.3298969072164954</v>
      </c>
      <c r="CW75" s="461">
        <v>4.3453608247422686</v>
      </c>
      <c r="CX75" s="461">
        <v>4.3608247422680417</v>
      </c>
      <c r="CY75" s="461">
        <v>4.376288659793814</v>
      </c>
      <c r="CZ75" s="461">
        <v>4.391752577319588</v>
      </c>
      <c r="DA75" s="461">
        <v>4.407216494845362</v>
      </c>
      <c r="DB75" s="461">
        <v>4.4226804123711343</v>
      </c>
      <c r="DC75" s="461">
        <v>4.4381443298969083</v>
      </c>
      <c r="DD75" s="461">
        <v>4.4536082474226806</v>
      </c>
      <c r="DE75" s="461">
        <v>4.4690721649484546</v>
      </c>
      <c r="DF75" s="461">
        <v>4.4845360824742277</v>
      </c>
      <c r="DG75" s="461">
        <v>4.5</v>
      </c>
      <c r="DH75" s="461">
        <v>4.515463917525774</v>
      </c>
      <c r="DI75" s="461">
        <v>4.5309278350515463</v>
      </c>
      <c r="DJ75" s="461">
        <v>4.5463917525773203</v>
      </c>
      <c r="DK75" s="461">
        <v>4.5618556701030943</v>
      </c>
      <c r="DL75" s="461">
        <v>4.5773195876288666</v>
      </c>
      <c r="DM75" s="461">
        <v>4.5927835051546406</v>
      </c>
      <c r="DN75" s="461">
        <v>4.6082474226804129</v>
      </c>
      <c r="DO75" s="461">
        <v>4.6237113402061869</v>
      </c>
      <c r="DP75" s="461">
        <v>4.63917525773196</v>
      </c>
      <c r="DQ75" s="461">
        <v>4.6546391752577323</v>
      </c>
      <c r="DR75" s="461">
        <v>4.6701030927835063</v>
      </c>
      <c r="DS75" s="461">
        <v>4.6855670103092786</v>
      </c>
      <c r="DT75" s="461">
        <v>4.7010309278350526</v>
      </c>
      <c r="DU75" s="461">
        <v>4.7164948453608249</v>
      </c>
      <c r="DV75" s="461">
        <v>4.7319587628865989</v>
      </c>
      <c r="DW75" s="461">
        <v>4.7474226804123729</v>
      </c>
      <c r="DX75" s="461">
        <v>4.7628865979381452</v>
      </c>
      <c r="DY75" s="461">
        <v>4.7783505154639183</v>
      </c>
      <c r="DZ75" s="461">
        <v>4.7938144329896915</v>
      </c>
      <c r="EA75" s="461">
        <v>4.8092783505154646</v>
      </c>
      <c r="EB75" s="461">
        <v>4.8247422680412368</v>
      </c>
      <c r="EC75" s="461">
        <v>4.8402061855670109</v>
      </c>
      <c r="ED75" s="461">
        <v>4.8556701030927849</v>
      </c>
      <c r="EE75" s="461">
        <v>4.8711340206185572</v>
      </c>
      <c r="EF75" s="461">
        <v>4.8865979381443312</v>
      </c>
      <c r="EG75" s="461">
        <v>4.9020618556701034</v>
      </c>
      <c r="EH75" s="461">
        <v>4.9175257731958775</v>
      </c>
      <c r="EI75" s="461">
        <v>4.9329896907216497</v>
      </c>
      <c r="EJ75" s="461">
        <v>4.9484536082474229</v>
      </c>
      <c r="EK75" s="461">
        <v>4.9639175257731969</v>
      </c>
      <c r="EL75" s="461">
        <v>4.9793814432989691</v>
      </c>
      <c r="EM75" s="461">
        <v>4.9948453608247432</v>
      </c>
      <c r="EN75" s="461">
        <v>5.0103092783505154</v>
      </c>
      <c r="EO75" s="461">
        <v>5.0257731958762895</v>
      </c>
      <c r="EP75" s="461">
        <v>5.0412371134020617</v>
      </c>
      <c r="EQ75" s="461">
        <v>5.0567010309278357</v>
      </c>
      <c r="ER75" s="461">
        <v>5.0721649484536089</v>
      </c>
      <c r="ES75" s="461">
        <v>5.087628865979382</v>
      </c>
      <c r="ET75" s="461">
        <v>5.1030927835051552</v>
      </c>
      <c r="EU75" s="461">
        <v>5.1185567010309274</v>
      </c>
      <c r="EV75" s="461">
        <v>5.1340206185567014</v>
      </c>
      <c r="EW75" s="461">
        <v>5.1494845360824737</v>
      </c>
      <c r="EX75" s="461">
        <v>5.1649484536082477</v>
      </c>
      <c r="EY75" s="461">
        <v>5.1804123711340218</v>
      </c>
      <c r="EZ75" s="461">
        <v>5.195876288659794</v>
      </c>
      <c r="FA75" s="461">
        <v>5.211340206185568</v>
      </c>
      <c r="FB75" s="461">
        <v>5.2268041237113403</v>
      </c>
      <c r="FC75" s="461">
        <v>5.2422680412371134</v>
      </c>
      <c r="FD75" s="461">
        <v>5.2577319587628875</v>
      </c>
      <c r="FE75" s="461">
        <v>5.2731958762886597</v>
      </c>
    </row>
    <row r="76" spans="1:161" x14ac:dyDescent="0.25">
      <c r="A76" s="462">
        <v>7500842</v>
      </c>
      <c r="B76" s="505" t="s">
        <v>443</v>
      </c>
      <c r="C76" s="505" t="s">
        <v>155</v>
      </c>
      <c r="D76" s="461">
        <v>3.8813639968279148</v>
      </c>
      <c r="E76" s="461">
        <v>3.9024583663758925</v>
      </c>
      <c r="F76" s="461">
        <v>3.9235527359238707</v>
      </c>
      <c r="G76" s="461">
        <v>3.9446471054718484</v>
      </c>
      <c r="H76" s="461">
        <v>3.9657414750198265</v>
      </c>
      <c r="I76" s="461">
        <v>3.9868358445678038</v>
      </c>
      <c r="J76" s="461">
        <v>4.007930214115782</v>
      </c>
      <c r="K76" s="461">
        <v>4.0290245836637597</v>
      </c>
      <c r="L76" s="461">
        <v>4.0501189532117374</v>
      </c>
      <c r="M76" s="461">
        <v>4.0712133227597151</v>
      </c>
      <c r="N76" s="461">
        <v>4.0923076923076929</v>
      </c>
      <c r="O76" s="461">
        <v>4.1134020618556706</v>
      </c>
      <c r="P76" s="461">
        <v>4.1344964314036483</v>
      </c>
      <c r="Q76" s="461">
        <v>4.1555908009516269</v>
      </c>
      <c r="R76" s="461">
        <v>4.1766851704996037</v>
      </c>
      <c r="S76" s="461">
        <v>4.1977795400475815</v>
      </c>
      <c r="T76" s="461">
        <v>4.2188739095955601</v>
      </c>
      <c r="U76" s="461">
        <v>4.2399682791435369</v>
      </c>
      <c r="V76" s="461">
        <v>4.2610626486915155</v>
      </c>
      <c r="W76" s="461">
        <v>4.2821570182394924</v>
      </c>
      <c r="X76" s="461">
        <v>4.303251387787471</v>
      </c>
      <c r="Y76" s="461">
        <v>4.3243457573354487</v>
      </c>
      <c r="Z76" s="461">
        <v>4.3454401268834255</v>
      </c>
      <c r="AA76" s="461">
        <v>4.3665344964314041</v>
      </c>
      <c r="AB76" s="461">
        <v>4.3876288659793818</v>
      </c>
      <c r="AC76" s="461">
        <v>4.4087232355273596</v>
      </c>
      <c r="AD76" s="461">
        <v>4.4298176050753373</v>
      </c>
      <c r="AE76" s="461">
        <v>4.450911974623315</v>
      </c>
      <c r="AF76" s="461">
        <v>4.4720063441712936</v>
      </c>
      <c r="AG76" s="461">
        <v>4.4931007137192704</v>
      </c>
      <c r="AH76" s="461">
        <v>4.5141950832672491</v>
      </c>
      <c r="AI76" s="461">
        <v>4.5352894528152268</v>
      </c>
      <c r="AJ76" s="461">
        <v>4.5563838223632036</v>
      </c>
      <c r="AK76" s="461">
        <v>4.5774781919111822</v>
      </c>
      <c r="AL76" s="461">
        <v>4.5985725614591599</v>
      </c>
      <c r="AM76" s="461">
        <v>4.6196669310071377</v>
      </c>
      <c r="AN76" s="461">
        <v>4.6407613005551154</v>
      </c>
      <c r="AO76" s="461">
        <v>4.6618556701030931</v>
      </c>
      <c r="AP76" s="461">
        <v>4.6829500396510717</v>
      </c>
      <c r="AQ76" s="461">
        <v>4.7040444091990485</v>
      </c>
      <c r="AR76" s="461">
        <v>4.7251387787470263</v>
      </c>
      <c r="AS76" s="461">
        <v>4.7462331482950049</v>
      </c>
      <c r="AT76" s="461">
        <v>4.7673275178429817</v>
      </c>
      <c r="AU76" s="461">
        <v>4.7884218873909603</v>
      </c>
      <c r="AV76" s="461">
        <v>4.809516256938938</v>
      </c>
      <c r="AW76" s="461">
        <v>4.8306106264869157</v>
      </c>
      <c r="AX76" s="461">
        <v>4.8517049960348935</v>
      </c>
      <c r="AY76" s="461">
        <v>4.8727993655828712</v>
      </c>
      <c r="AZ76" s="461">
        <v>4.8938937351308498</v>
      </c>
      <c r="BA76" s="461">
        <v>4.9149881046788266</v>
      </c>
      <c r="BB76" s="461">
        <v>4.9360824742268044</v>
      </c>
      <c r="BC76" s="461">
        <v>4.957176843774783</v>
      </c>
      <c r="BD76" s="461">
        <v>4.9782712133227598</v>
      </c>
      <c r="BE76" s="461">
        <v>4.9993655828707384</v>
      </c>
      <c r="BF76" s="461">
        <v>5.0204599524187161</v>
      </c>
      <c r="BG76" s="461">
        <v>5.0415543219666938</v>
      </c>
      <c r="BH76" s="461">
        <v>5.0626486915146716</v>
      </c>
      <c r="BI76" s="461">
        <v>5.0837430610626484</v>
      </c>
      <c r="BJ76" s="461">
        <v>5.1048374306106279</v>
      </c>
      <c r="BK76" s="461">
        <v>5.1259318001586047</v>
      </c>
      <c r="BL76" s="461">
        <v>5.1470261697065824</v>
      </c>
      <c r="BM76" s="461">
        <v>5.1681205392545602</v>
      </c>
      <c r="BN76" s="461">
        <v>5.1892149088025379</v>
      </c>
      <c r="BO76" s="461">
        <v>5.2103092783505165</v>
      </c>
      <c r="BP76" s="461">
        <v>5.2314036478984933</v>
      </c>
      <c r="BQ76" s="461">
        <v>5.2524980174464719</v>
      </c>
      <c r="BR76" s="461">
        <v>5.2735923869944497</v>
      </c>
      <c r="BS76" s="461">
        <v>5.2946867565424265</v>
      </c>
      <c r="BT76" s="461">
        <v>5.3157811260904051</v>
      </c>
      <c r="BU76" s="507">
        <v>5.3368754956383828</v>
      </c>
      <c r="BV76" s="461">
        <v>5.3579698651863605</v>
      </c>
      <c r="BW76" s="461">
        <v>5.3790642347343383</v>
      </c>
      <c r="BX76" s="461">
        <v>5.400158604282316</v>
      </c>
      <c r="BY76" s="461">
        <v>5.4212529738302946</v>
      </c>
      <c r="BZ76" s="461">
        <v>5.4423473433782714</v>
      </c>
      <c r="CA76" s="461">
        <v>5.46344171292625</v>
      </c>
      <c r="CB76" s="461">
        <v>5.4845360824742277</v>
      </c>
      <c r="CC76" s="461">
        <v>5.5056304520222046</v>
      </c>
      <c r="CD76" s="461">
        <v>5.5267248215701832</v>
      </c>
      <c r="CE76" s="461">
        <v>5.5478191911181609</v>
      </c>
      <c r="CF76" s="461">
        <v>5.5689135606661386</v>
      </c>
      <c r="CG76" s="461">
        <v>5.5900079302141163</v>
      </c>
      <c r="CH76" s="461">
        <v>5.6111022997620941</v>
      </c>
      <c r="CI76" s="461">
        <v>5.6321966693100727</v>
      </c>
      <c r="CJ76" s="461">
        <v>5.6532910388580495</v>
      </c>
      <c r="CK76" s="461">
        <v>5.6743854084060272</v>
      </c>
      <c r="CL76" s="461">
        <v>5.6954797779540058</v>
      </c>
      <c r="CM76" s="461">
        <v>5.7165741475019827</v>
      </c>
      <c r="CN76" s="461">
        <v>5.7376685170499613</v>
      </c>
      <c r="CO76" s="461">
        <v>5.758762886597939</v>
      </c>
      <c r="CP76" s="461">
        <v>5.7798572561459167</v>
      </c>
      <c r="CQ76" s="461">
        <v>5.8009516256938944</v>
      </c>
      <c r="CR76" s="461">
        <v>5.8220459952418722</v>
      </c>
      <c r="CS76" s="461">
        <v>5.8431403647898508</v>
      </c>
      <c r="CT76" s="461">
        <v>5.8642347343378276</v>
      </c>
      <c r="CU76" s="461">
        <v>5.8853291038858053</v>
      </c>
      <c r="CV76" s="461">
        <v>5.9064234734337839</v>
      </c>
      <c r="CW76" s="461">
        <v>5.9275178429817608</v>
      </c>
      <c r="CX76" s="461">
        <v>5.9486122125297394</v>
      </c>
      <c r="CY76" s="461">
        <v>5.9697065820777162</v>
      </c>
      <c r="CZ76" s="461">
        <v>5.9908009516256948</v>
      </c>
      <c r="DA76" s="461">
        <v>6.0118953211736725</v>
      </c>
      <c r="DB76" s="461">
        <v>6.0329896907216494</v>
      </c>
      <c r="DC76" s="461">
        <v>6.054084060269628</v>
      </c>
      <c r="DD76" s="461">
        <v>6.0751784298176057</v>
      </c>
      <c r="DE76" s="461">
        <v>6.0962727993655834</v>
      </c>
      <c r="DF76" s="461">
        <v>6.1173671689135611</v>
      </c>
      <c r="DG76" s="461">
        <v>6.1384615384615389</v>
      </c>
      <c r="DH76" s="461">
        <v>6.1595559080095175</v>
      </c>
      <c r="DI76" s="461">
        <v>6.1806502775574943</v>
      </c>
      <c r="DJ76" s="461">
        <v>6.2017446471054729</v>
      </c>
      <c r="DK76" s="461">
        <v>6.2228390166534506</v>
      </c>
      <c r="DL76" s="461">
        <v>6.2439333862014275</v>
      </c>
      <c r="DM76" s="461">
        <v>6.2650277557494061</v>
      </c>
      <c r="DN76" s="461">
        <v>6.2861221252973838</v>
      </c>
      <c r="DO76" s="461">
        <v>6.3072164948453615</v>
      </c>
      <c r="DP76" s="461">
        <v>6.3283108643933392</v>
      </c>
      <c r="DQ76" s="461">
        <v>6.3494052339413178</v>
      </c>
      <c r="DR76" s="461">
        <v>6.3704996034892956</v>
      </c>
      <c r="DS76" s="461">
        <v>6.3915939730372733</v>
      </c>
      <c r="DT76" s="461">
        <v>6.412688342585251</v>
      </c>
      <c r="DU76" s="461">
        <v>6.4337827121332287</v>
      </c>
      <c r="DV76" s="461">
        <v>6.4548770816812056</v>
      </c>
      <c r="DW76" s="461">
        <v>6.475971451229185</v>
      </c>
      <c r="DX76" s="461">
        <v>6.4970658207771619</v>
      </c>
      <c r="DY76" s="461">
        <v>6.5181601903251396</v>
      </c>
      <c r="DZ76" s="461">
        <v>6.5392545598731173</v>
      </c>
      <c r="EA76" s="461">
        <v>6.560348929421095</v>
      </c>
      <c r="EB76" s="461">
        <v>6.5814432989690737</v>
      </c>
      <c r="EC76" s="461">
        <v>6.6025376685170514</v>
      </c>
      <c r="ED76" s="461">
        <v>6.6236320380650291</v>
      </c>
      <c r="EE76" s="461">
        <v>6.6447264076130068</v>
      </c>
      <c r="EF76" s="461">
        <v>6.6658207771609836</v>
      </c>
      <c r="EG76" s="461">
        <v>6.6869151467089631</v>
      </c>
      <c r="EH76" s="461">
        <v>6.70800951625694</v>
      </c>
      <c r="EI76" s="461">
        <v>6.7291038858049177</v>
      </c>
      <c r="EJ76" s="461">
        <v>6.7501982553528954</v>
      </c>
      <c r="EK76" s="461">
        <v>6.7712926249008731</v>
      </c>
      <c r="EL76" s="461">
        <v>6.7923869944488517</v>
      </c>
      <c r="EM76" s="461">
        <v>6.8134813639968295</v>
      </c>
      <c r="EN76" s="461">
        <v>6.8345757335448072</v>
      </c>
      <c r="EO76" s="461">
        <v>6.8556701030927849</v>
      </c>
      <c r="EP76" s="461">
        <v>6.8767644726407617</v>
      </c>
      <c r="EQ76" s="461">
        <v>6.8978588421887412</v>
      </c>
      <c r="ER76" s="461">
        <v>6.9189532117367172</v>
      </c>
      <c r="ES76" s="461">
        <v>6.9400475812846958</v>
      </c>
      <c r="ET76" s="461">
        <v>6.9611419508326735</v>
      </c>
      <c r="EU76" s="461">
        <v>6.9822363203806512</v>
      </c>
      <c r="EV76" s="461">
        <v>7.0033306899286289</v>
      </c>
      <c r="EW76" s="461">
        <v>7.0244250594766076</v>
      </c>
      <c r="EX76" s="461">
        <v>7.0455194290245853</v>
      </c>
      <c r="EY76" s="461">
        <v>7.066613798572563</v>
      </c>
      <c r="EZ76" s="461">
        <v>7.0877081681205398</v>
      </c>
      <c r="FA76" s="461">
        <v>7.1088025376685193</v>
      </c>
      <c r="FB76" s="461">
        <v>7.1298969072164953</v>
      </c>
      <c r="FC76" s="461">
        <v>7.1509912767644739</v>
      </c>
      <c r="FD76" s="461">
        <v>7.1720856463124516</v>
      </c>
      <c r="FE76" s="461">
        <v>7.1931800158604293</v>
      </c>
    </row>
    <row r="77" spans="1:161" x14ac:dyDescent="0.25">
      <c r="A77" s="462">
        <v>7500843</v>
      </c>
      <c r="B77" s="505" t="s">
        <v>444</v>
      </c>
      <c r="C77" s="505" t="s">
        <v>155</v>
      </c>
      <c r="D77" s="461">
        <v>4.917367168913561</v>
      </c>
      <c r="E77" s="461">
        <v>4.9440919904837441</v>
      </c>
      <c r="F77" s="461">
        <v>4.9708168120539264</v>
      </c>
      <c r="G77" s="461">
        <v>4.9975416336241087</v>
      </c>
      <c r="H77" s="461">
        <v>5.024266455194291</v>
      </c>
      <c r="I77" s="461">
        <v>5.0509912767644733</v>
      </c>
      <c r="J77" s="461">
        <v>5.0777160983346556</v>
      </c>
      <c r="K77" s="461">
        <v>5.1044409199048379</v>
      </c>
      <c r="L77" s="461">
        <v>5.1311657414750211</v>
      </c>
      <c r="M77" s="461">
        <v>5.1578905630452025</v>
      </c>
      <c r="N77" s="461">
        <v>5.1846153846153857</v>
      </c>
      <c r="O77" s="461">
        <v>5.211340206185568</v>
      </c>
      <c r="P77" s="461">
        <v>5.2380650277557494</v>
      </c>
      <c r="Q77" s="461">
        <v>5.2647898493259326</v>
      </c>
      <c r="R77" s="461">
        <v>5.2915146708961158</v>
      </c>
      <c r="S77" s="461">
        <v>5.3182394924662972</v>
      </c>
      <c r="T77" s="461">
        <v>5.3449643140364795</v>
      </c>
      <c r="U77" s="461">
        <v>5.3716891356066618</v>
      </c>
      <c r="V77" s="461">
        <v>5.3984139571768441</v>
      </c>
      <c r="W77" s="461">
        <v>5.4251387787470273</v>
      </c>
      <c r="X77" s="461">
        <v>5.4518636003172096</v>
      </c>
      <c r="Y77" s="461">
        <v>5.4785884218873919</v>
      </c>
      <c r="Z77" s="461">
        <v>5.5053132434575742</v>
      </c>
      <c r="AA77" s="461">
        <v>5.5320380650277574</v>
      </c>
      <c r="AB77" s="461">
        <v>5.5587628865979388</v>
      </c>
      <c r="AC77" s="461">
        <v>5.5854877081681211</v>
      </c>
      <c r="AD77" s="461">
        <v>5.6122125297383043</v>
      </c>
      <c r="AE77" s="461">
        <v>5.6389373513084857</v>
      </c>
      <c r="AF77" s="461">
        <v>5.6656621728786689</v>
      </c>
      <c r="AG77" s="461">
        <v>5.6923869944488503</v>
      </c>
      <c r="AH77" s="461">
        <v>5.7191118160190335</v>
      </c>
      <c r="AI77" s="461">
        <v>5.7458366375892158</v>
      </c>
      <c r="AJ77" s="461">
        <v>5.7725614591593981</v>
      </c>
      <c r="AK77" s="461">
        <v>5.7992862807295804</v>
      </c>
      <c r="AL77" s="461">
        <v>5.8260111022997618</v>
      </c>
      <c r="AM77" s="461">
        <v>5.852735923869945</v>
      </c>
      <c r="AN77" s="461">
        <v>5.8794607454401282</v>
      </c>
      <c r="AO77" s="461">
        <v>5.9061855670103096</v>
      </c>
      <c r="AP77" s="461">
        <v>5.9329103885804928</v>
      </c>
      <c r="AQ77" s="461">
        <v>5.9596352101506751</v>
      </c>
      <c r="AR77" s="461">
        <v>5.9863600317208574</v>
      </c>
      <c r="AS77" s="461">
        <v>6.0130848532910406</v>
      </c>
      <c r="AT77" s="461">
        <v>6.039809674861222</v>
      </c>
      <c r="AU77" s="461">
        <v>6.0665344964314043</v>
      </c>
      <c r="AV77" s="461">
        <v>6.0932593180015866</v>
      </c>
      <c r="AW77" s="461">
        <v>6.1199841395717698</v>
      </c>
      <c r="AX77" s="461">
        <v>6.1467089611419521</v>
      </c>
      <c r="AY77" s="461">
        <v>6.1734337827121335</v>
      </c>
      <c r="AZ77" s="461">
        <v>6.2001586042823167</v>
      </c>
      <c r="BA77" s="461">
        <v>6.226883425852499</v>
      </c>
      <c r="BB77" s="461">
        <v>6.2536082474226813</v>
      </c>
      <c r="BC77" s="461">
        <v>6.2803330689928645</v>
      </c>
      <c r="BD77" s="461">
        <v>6.3070578905630459</v>
      </c>
      <c r="BE77" s="461">
        <v>6.3337827121332291</v>
      </c>
      <c r="BF77" s="461">
        <v>6.3605075337034105</v>
      </c>
      <c r="BG77" s="461">
        <v>6.3872323552735937</v>
      </c>
      <c r="BH77" s="461">
        <v>6.413957176843776</v>
      </c>
      <c r="BI77" s="461">
        <v>6.4406819984139583</v>
      </c>
      <c r="BJ77" s="461">
        <v>6.4674068199841406</v>
      </c>
      <c r="BK77" s="461">
        <v>6.494131641554322</v>
      </c>
      <c r="BL77" s="461">
        <v>6.5208564631245043</v>
      </c>
      <c r="BM77" s="461">
        <v>6.5475812846946884</v>
      </c>
      <c r="BN77" s="461">
        <v>6.5743061062648698</v>
      </c>
      <c r="BO77" s="461">
        <v>6.6010309278350539</v>
      </c>
      <c r="BP77" s="461">
        <v>6.6277557494052344</v>
      </c>
      <c r="BQ77" s="461">
        <v>6.6544805709754176</v>
      </c>
      <c r="BR77" s="461">
        <v>6.6812053925455999</v>
      </c>
      <c r="BS77" s="461">
        <v>6.7079302141157822</v>
      </c>
      <c r="BT77" s="461">
        <v>6.7346550356859645</v>
      </c>
      <c r="BU77" s="507">
        <v>6.7613798572561459</v>
      </c>
      <c r="BV77" s="461">
        <v>6.78810467882633</v>
      </c>
      <c r="BW77" s="461">
        <v>6.8148295003965131</v>
      </c>
      <c r="BX77" s="461">
        <v>6.8415543219666937</v>
      </c>
      <c r="BY77" s="461">
        <v>6.8682791435368777</v>
      </c>
      <c r="BZ77" s="461">
        <v>6.8950039651070592</v>
      </c>
      <c r="CA77" s="461">
        <v>6.9217287866772415</v>
      </c>
      <c r="CB77" s="461">
        <v>6.9484536082474238</v>
      </c>
      <c r="CC77" s="461">
        <v>6.9751784298176061</v>
      </c>
      <c r="CD77" s="461">
        <v>7.0019032513877875</v>
      </c>
      <c r="CE77" s="461">
        <v>7.0286280729579698</v>
      </c>
      <c r="CF77" s="461">
        <v>7.055352894528153</v>
      </c>
      <c r="CG77" s="461">
        <v>7.082077716098337</v>
      </c>
      <c r="CH77" s="461">
        <v>7.1088025376685176</v>
      </c>
      <c r="CI77" s="461">
        <v>7.1355273592387007</v>
      </c>
      <c r="CJ77" s="461">
        <v>7.162252180808883</v>
      </c>
      <c r="CK77" s="461">
        <v>7.1889770023790653</v>
      </c>
      <c r="CL77" s="461">
        <v>7.2157018239492476</v>
      </c>
      <c r="CM77" s="461">
        <v>7.2424266455194291</v>
      </c>
      <c r="CN77" s="461">
        <v>7.2691514670896131</v>
      </c>
      <c r="CO77" s="461">
        <v>7.2958762886597937</v>
      </c>
      <c r="CP77" s="461">
        <v>7.3226011102299768</v>
      </c>
      <c r="CQ77" s="461">
        <v>7.3493259318001609</v>
      </c>
      <c r="CR77" s="461">
        <v>7.3760507533703423</v>
      </c>
      <c r="CS77" s="461">
        <v>7.4027755749405246</v>
      </c>
      <c r="CT77" s="461">
        <v>7.4295003965107069</v>
      </c>
      <c r="CU77" s="461">
        <v>7.4562252180808892</v>
      </c>
      <c r="CV77" s="461">
        <v>7.4829500396510715</v>
      </c>
      <c r="CW77" s="461">
        <v>7.5096748612212529</v>
      </c>
      <c r="CX77" s="461">
        <v>7.5363996827914352</v>
      </c>
      <c r="CY77" s="461">
        <v>7.5631245043616175</v>
      </c>
      <c r="CZ77" s="461">
        <v>7.5898493259318025</v>
      </c>
      <c r="DA77" s="461">
        <v>7.6165741475019848</v>
      </c>
      <c r="DB77" s="461">
        <v>7.6432989690721662</v>
      </c>
      <c r="DC77" s="461">
        <v>7.6700237906423485</v>
      </c>
      <c r="DD77" s="461">
        <v>7.6967486122125308</v>
      </c>
      <c r="DE77" s="461">
        <v>7.7234734337827131</v>
      </c>
      <c r="DF77" s="461">
        <v>7.7501982553528945</v>
      </c>
      <c r="DG77" s="461">
        <v>7.7769230769230768</v>
      </c>
      <c r="DH77" s="461">
        <v>7.8036478984932618</v>
      </c>
      <c r="DI77" s="461">
        <v>7.8303727200634414</v>
      </c>
      <c r="DJ77" s="461">
        <v>7.8570975416336264</v>
      </c>
      <c r="DK77" s="461">
        <v>7.8838223632038078</v>
      </c>
      <c r="DL77" s="461">
        <v>7.9105471847739901</v>
      </c>
      <c r="DM77" s="461">
        <v>7.9372720063441724</v>
      </c>
      <c r="DN77" s="461">
        <v>7.9639968279143547</v>
      </c>
      <c r="DO77" s="461">
        <v>7.990721649484537</v>
      </c>
      <c r="DP77" s="461">
        <v>8.0174464710547184</v>
      </c>
      <c r="DQ77" s="461">
        <v>8.0441712926249007</v>
      </c>
      <c r="DR77" s="461">
        <v>8.0708961141950848</v>
      </c>
      <c r="DS77" s="461">
        <v>8.0976209357652671</v>
      </c>
      <c r="DT77" s="461">
        <v>8.1243457573354494</v>
      </c>
      <c r="DU77" s="461">
        <v>8.1510705789056317</v>
      </c>
      <c r="DV77" s="461">
        <v>8.177795400475814</v>
      </c>
      <c r="DW77" s="461">
        <v>8.2045202220459963</v>
      </c>
      <c r="DX77" s="461">
        <v>8.2312450436161786</v>
      </c>
      <c r="DY77" s="461">
        <v>8.2579698651863609</v>
      </c>
      <c r="DZ77" s="461">
        <v>8.284694686756545</v>
      </c>
      <c r="EA77" s="461">
        <v>8.3114195083267237</v>
      </c>
      <c r="EB77" s="461">
        <v>8.3381443298969096</v>
      </c>
      <c r="EC77" s="461">
        <v>8.3648691514670919</v>
      </c>
      <c r="ED77" s="461">
        <v>8.3915939730372742</v>
      </c>
      <c r="EE77" s="461">
        <v>8.4183187946074565</v>
      </c>
      <c r="EF77" s="461">
        <v>8.445043616177637</v>
      </c>
      <c r="EG77" s="461">
        <v>8.4717684377478193</v>
      </c>
      <c r="EH77" s="461">
        <v>8.4984932593180016</v>
      </c>
      <c r="EI77" s="461">
        <v>8.5252180808881839</v>
      </c>
      <c r="EJ77" s="461">
        <v>8.5519429024583697</v>
      </c>
      <c r="EK77" s="461">
        <v>8.5786677240285503</v>
      </c>
      <c r="EL77" s="461">
        <v>8.6053925455987326</v>
      </c>
      <c r="EM77" s="461">
        <v>8.6321173671689149</v>
      </c>
      <c r="EN77" s="461">
        <v>8.6588421887390972</v>
      </c>
      <c r="EO77" s="461">
        <v>8.6855670103092795</v>
      </c>
      <c r="EP77" s="461">
        <v>8.7122918318794618</v>
      </c>
      <c r="EQ77" s="461">
        <v>8.7390166534496441</v>
      </c>
      <c r="ER77" s="461">
        <v>8.7657414750198264</v>
      </c>
      <c r="ES77" s="461">
        <v>8.7924662965900087</v>
      </c>
      <c r="ET77" s="461">
        <v>8.8191911181601927</v>
      </c>
      <c r="EU77" s="461">
        <v>8.845915939730375</v>
      </c>
      <c r="EV77" s="461">
        <v>8.8726407613005573</v>
      </c>
      <c r="EW77" s="461">
        <v>8.8993655828707396</v>
      </c>
      <c r="EX77" s="461">
        <v>8.9260904044409219</v>
      </c>
      <c r="EY77" s="461">
        <v>8.9528152260111025</v>
      </c>
      <c r="EZ77" s="461">
        <v>8.9795400475812848</v>
      </c>
      <c r="FA77" s="461">
        <v>9.0062648691514671</v>
      </c>
      <c r="FB77" s="461">
        <v>9.0329896907216494</v>
      </c>
      <c r="FC77" s="461">
        <v>9.0597145122918352</v>
      </c>
      <c r="FD77" s="461">
        <v>9.0864393338620157</v>
      </c>
      <c r="FE77" s="461">
        <v>9.113164155432198</v>
      </c>
    </row>
    <row r="78" spans="1:161" x14ac:dyDescent="0.25">
      <c r="A78" s="462">
        <v>7500844</v>
      </c>
      <c r="B78" s="505" t="s">
        <v>202</v>
      </c>
      <c r="C78" s="505" t="s">
        <v>155</v>
      </c>
      <c r="D78" s="461">
        <v>5.9533703409992071</v>
      </c>
      <c r="E78" s="461">
        <v>5.9857256145915949</v>
      </c>
      <c r="F78" s="461">
        <v>6.0180808881839818</v>
      </c>
      <c r="G78" s="461">
        <v>6.0504361617763687</v>
      </c>
      <c r="H78" s="461">
        <v>6.0827914353687556</v>
      </c>
      <c r="I78" s="461">
        <v>6.1151467089611424</v>
      </c>
      <c r="J78" s="461">
        <v>6.1475019825535293</v>
      </c>
      <c r="K78" s="461">
        <v>6.1798572561459162</v>
      </c>
      <c r="L78" s="461">
        <v>6.212212529738304</v>
      </c>
      <c r="M78" s="461">
        <v>6.2445678033306908</v>
      </c>
      <c r="N78" s="461">
        <v>6.2769230769230768</v>
      </c>
      <c r="O78" s="461">
        <v>6.3092783505154637</v>
      </c>
      <c r="P78" s="461">
        <v>6.3416336241078506</v>
      </c>
      <c r="Q78" s="461">
        <v>6.3739888977002384</v>
      </c>
      <c r="R78" s="461">
        <v>6.4063441712926252</v>
      </c>
      <c r="S78" s="461">
        <v>6.4386994448850121</v>
      </c>
      <c r="T78" s="461">
        <v>6.4710547184773999</v>
      </c>
      <c r="U78" s="461">
        <v>6.5034099920697859</v>
      </c>
      <c r="V78" s="461">
        <v>6.5357652656621736</v>
      </c>
      <c r="W78" s="461">
        <v>6.5681205392545596</v>
      </c>
      <c r="X78" s="461">
        <v>6.6004758128469474</v>
      </c>
      <c r="Y78" s="461">
        <v>6.6328310864393352</v>
      </c>
      <c r="Z78" s="461">
        <v>6.6651863600317212</v>
      </c>
      <c r="AA78" s="461">
        <v>6.6975416336241071</v>
      </c>
      <c r="AB78" s="461">
        <v>6.7298969072164949</v>
      </c>
      <c r="AC78" s="461">
        <v>6.7622521808088818</v>
      </c>
      <c r="AD78" s="461">
        <v>6.7946074544012687</v>
      </c>
      <c r="AE78" s="461">
        <v>6.8269627279936556</v>
      </c>
      <c r="AF78" s="461">
        <v>6.8593180015860433</v>
      </c>
      <c r="AG78" s="461">
        <v>6.8916732751784293</v>
      </c>
      <c r="AH78" s="461">
        <v>6.9240285487708171</v>
      </c>
      <c r="AI78" s="461">
        <v>6.9563838223632048</v>
      </c>
      <c r="AJ78" s="461">
        <v>6.9887390959555908</v>
      </c>
      <c r="AK78" s="461">
        <v>7.0210943695479786</v>
      </c>
      <c r="AL78" s="461">
        <v>7.0534496431403646</v>
      </c>
      <c r="AM78" s="461">
        <v>7.0858049167327524</v>
      </c>
      <c r="AN78" s="461">
        <v>7.1181601903251401</v>
      </c>
      <c r="AO78" s="461">
        <v>7.1505154639175261</v>
      </c>
      <c r="AP78" s="461">
        <v>7.1828707375099121</v>
      </c>
      <c r="AQ78" s="461">
        <v>7.215226011102299</v>
      </c>
      <c r="AR78" s="461">
        <v>7.2475812846946868</v>
      </c>
      <c r="AS78" s="461">
        <v>7.2799365582870745</v>
      </c>
      <c r="AT78" s="461">
        <v>7.3122918318794605</v>
      </c>
      <c r="AU78" s="461">
        <v>7.3446471054718483</v>
      </c>
      <c r="AV78" s="461">
        <v>7.3770023790642343</v>
      </c>
      <c r="AW78" s="461">
        <v>7.4093576526566221</v>
      </c>
      <c r="AX78" s="461">
        <v>7.4417129262490098</v>
      </c>
      <c r="AY78" s="461">
        <v>7.4740681998413958</v>
      </c>
      <c r="AZ78" s="461">
        <v>7.5064234734337836</v>
      </c>
      <c r="BA78" s="461">
        <v>7.5387787470261696</v>
      </c>
      <c r="BB78" s="461">
        <v>7.5711340206185573</v>
      </c>
      <c r="BC78" s="461">
        <v>7.6034892942109433</v>
      </c>
      <c r="BD78" s="461">
        <v>7.6358445678033302</v>
      </c>
      <c r="BE78" s="461">
        <v>7.668199841395718</v>
      </c>
      <c r="BF78" s="461">
        <v>7.700555114988104</v>
      </c>
      <c r="BG78" s="461">
        <v>7.7329103885804917</v>
      </c>
      <c r="BH78" s="461">
        <v>7.7652656621728795</v>
      </c>
      <c r="BI78" s="461">
        <v>7.7976209357652655</v>
      </c>
      <c r="BJ78" s="461">
        <v>7.8299762093576533</v>
      </c>
      <c r="BK78" s="461">
        <v>7.8623314829500393</v>
      </c>
      <c r="BL78" s="461">
        <v>7.894686756542427</v>
      </c>
      <c r="BM78" s="461">
        <v>7.927042030134813</v>
      </c>
      <c r="BN78" s="461">
        <v>7.9593973037272008</v>
      </c>
      <c r="BO78" s="461">
        <v>7.9917525773195868</v>
      </c>
      <c r="BP78" s="461">
        <v>8.0241078509119728</v>
      </c>
      <c r="BQ78" s="461">
        <v>8.0564631245043614</v>
      </c>
      <c r="BR78" s="461">
        <v>8.0888183980967483</v>
      </c>
      <c r="BS78" s="461">
        <v>8.1211736716891352</v>
      </c>
      <c r="BT78" s="461">
        <v>8.1535289452815221</v>
      </c>
      <c r="BU78" s="507">
        <v>8.1858842188739089</v>
      </c>
      <c r="BV78" s="461">
        <v>8.2182394924662958</v>
      </c>
      <c r="BW78" s="461">
        <v>8.2505947660586845</v>
      </c>
      <c r="BX78" s="461">
        <v>8.2829500396510696</v>
      </c>
      <c r="BY78" s="461">
        <v>8.3153053132434582</v>
      </c>
      <c r="BZ78" s="461">
        <v>8.3476605868358451</v>
      </c>
      <c r="CA78" s="461">
        <v>8.380015860428232</v>
      </c>
      <c r="CB78" s="461">
        <v>8.4123711340206189</v>
      </c>
      <c r="CC78" s="461">
        <v>8.444726407613004</v>
      </c>
      <c r="CD78" s="461">
        <v>8.4770816812053926</v>
      </c>
      <c r="CE78" s="461">
        <v>8.5094369547977777</v>
      </c>
      <c r="CF78" s="461">
        <v>8.5417922283901664</v>
      </c>
      <c r="CG78" s="461">
        <v>8.5741475019825533</v>
      </c>
      <c r="CH78" s="461">
        <v>8.6065027755749401</v>
      </c>
      <c r="CI78" s="461">
        <v>8.638858049167327</v>
      </c>
      <c r="CJ78" s="461">
        <v>8.6712133227597139</v>
      </c>
      <c r="CK78" s="461">
        <v>8.7035685963521008</v>
      </c>
      <c r="CL78" s="461">
        <v>8.7359238699444894</v>
      </c>
      <c r="CM78" s="461">
        <v>8.7682791435368763</v>
      </c>
      <c r="CN78" s="461">
        <v>8.8006344171292632</v>
      </c>
      <c r="CO78" s="461">
        <v>8.8329896907216501</v>
      </c>
      <c r="CP78" s="461">
        <v>8.8653449643140352</v>
      </c>
      <c r="CQ78" s="461">
        <v>8.8977002379064238</v>
      </c>
      <c r="CR78" s="461">
        <v>8.9300555114988089</v>
      </c>
      <c r="CS78" s="461">
        <v>8.9624107850911976</v>
      </c>
      <c r="CT78" s="461">
        <v>8.9947660586835827</v>
      </c>
      <c r="CU78" s="461">
        <v>9.0271213322759714</v>
      </c>
      <c r="CV78" s="461">
        <v>9.0594766058683582</v>
      </c>
      <c r="CW78" s="461">
        <v>9.0918318794607451</v>
      </c>
      <c r="CX78" s="461">
        <v>9.124187153053132</v>
      </c>
      <c r="CY78" s="461">
        <v>9.1565424266455189</v>
      </c>
      <c r="CZ78" s="461">
        <v>9.1888977002379058</v>
      </c>
      <c r="DA78" s="461">
        <v>9.2212529738302944</v>
      </c>
      <c r="DB78" s="461">
        <v>9.2536082474226813</v>
      </c>
      <c r="DC78" s="461">
        <v>9.2859635210150664</v>
      </c>
      <c r="DD78" s="461">
        <v>9.318318794607455</v>
      </c>
      <c r="DE78" s="461">
        <v>9.3506740681998401</v>
      </c>
      <c r="DF78" s="461">
        <v>9.3830293417922288</v>
      </c>
      <c r="DG78" s="461">
        <v>9.4153846153846139</v>
      </c>
      <c r="DH78" s="461">
        <v>9.4477398889770026</v>
      </c>
      <c r="DI78" s="461">
        <v>9.4800951625693877</v>
      </c>
      <c r="DJ78" s="461">
        <v>9.5124504361617763</v>
      </c>
      <c r="DK78" s="461">
        <v>9.5448057097541632</v>
      </c>
      <c r="DL78" s="461">
        <v>9.5771609833465501</v>
      </c>
      <c r="DM78" s="461">
        <v>9.609516256938937</v>
      </c>
      <c r="DN78" s="461">
        <v>9.6418715305313238</v>
      </c>
      <c r="DO78" s="461">
        <v>9.6742268041237125</v>
      </c>
      <c r="DP78" s="461">
        <v>9.7065820777160994</v>
      </c>
      <c r="DQ78" s="461">
        <v>9.7389373513084863</v>
      </c>
      <c r="DR78" s="461">
        <v>9.7712926249008714</v>
      </c>
      <c r="DS78" s="461">
        <v>9.8036478984932582</v>
      </c>
      <c r="DT78" s="461">
        <v>9.8360031720856451</v>
      </c>
      <c r="DU78" s="461">
        <v>9.8683584456780338</v>
      </c>
      <c r="DV78" s="461">
        <v>9.9007137192704189</v>
      </c>
      <c r="DW78" s="461">
        <v>9.9330689928628075</v>
      </c>
      <c r="DX78" s="461">
        <v>9.9654242664551926</v>
      </c>
      <c r="DY78" s="461">
        <v>9.9977795400475813</v>
      </c>
      <c r="DZ78" s="461">
        <v>10.030134813639968</v>
      </c>
      <c r="EA78" s="461">
        <v>10.062490087232355</v>
      </c>
      <c r="EB78" s="461">
        <v>10.094845360824742</v>
      </c>
      <c r="EC78" s="461">
        <v>10.127200634417129</v>
      </c>
      <c r="ED78" s="461">
        <v>10.159555908009517</v>
      </c>
      <c r="EE78" s="461">
        <v>10.191911181601903</v>
      </c>
      <c r="EF78" s="461">
        <v>10.224266455194289</v>
      </c>
      <c r="EG78" s="461">
        <v>10.256621728786676</v>
      </c>
      <c r="EH78" s="461">
        <v>10.288977002379063</v>
      </c>
      <c r="EI78" s="461">
        <v>10.32133227597145</v>
      </c>
      <c r="EJ78" s="461">
        <v>10.353687549563839</v>
      </c>
      <c r="EK78" s="461">
        <v>10.386042823156224</v>
      </c>
      <c r="EL78" s="461">
        <v>10.418398096748613</v>
      </c>
      <c r="EM78" s="461">
        <v>10.450753370340999</v>
      </c>
      <c r="EN78" s="461">
        <v>10.483108643933386</v>
      </c>
      <c r="EO78" s="461">
        <v>10.515463917525773</v>
      </c>
      <c r="EP78" s="461">
        <v>10.54781919111816</v>
      </c>
      <c r="EQ78" s="461">
        <v>10.580174464710547</v>
      </c>
      <c r="ER78" s="461">
        <v>10.612529738302934</v>
      </c>
      <c r="ES78" s="461">
        <v>10.644885011895322</v>
      </c>
      <c r="ET78" s="461">
        <v>10.677240285487708</v>
      </c>
      <c r="EU78" s="461">
        <v>10.709595559080094</v>
      </c>
      <c r="EV78" s="461">
        <v>10.741950832672481</v>
      </c>
      <c r="EW78" s="461">
        <v>10.774306106264868</v>
      </c>
      <c r="EX78" s="461">
        <v>10.806661379857255</v>
      </c>
      <c r="EY78" s="461">
        <v>10.839016653449644</v>
      </c>
      <c r="EZ78" s="461">
        <v>10.871371927042029</v>
      </c>
      <c r="FA78" s="461">
        <v>10.903727200634417</v>
      </c>
      <c r="FB78" s="461">
        <v>10.936082474226804</v>
      </c>
      <c r="FC78" s="461">
        <v>10.968437747819191</v>
      </c>
      <c r="FD78" s="461">
        <v>11.000793021411578</v>
      </c>
      <c r="FE78" s="461">
        <v>11.033148295003965</v>
      </c>
    </row>
    <row r="79" spans="1:161" x14ac:dyDescent="0.25">
      <c r="A79" s="462">
        <v>7500845</v>
      </c>
      <c r="B79" s="505" t="s">
        <v>203</v>
      </c>
      <c r="C79" s="505" t="s">
        <v>155</v>
      </c>
      <c r="D79" s="461">
        <v>8.6528152260111018</v>
      </c>
      <c r="E79" s="461">
        <v>8.6998413957176854</v>
      </c>
      <c r="F79" s="461">
        <v>8.7468675654242656</v>
      </c>
      <c r="G79" s="461">
        <v>8.7938937351308493</v>
      </c>
      <c r="H79" s="461">
        <v>8.8409199048374312</v>
      </c>
      <c r="I79" s="461">
        <v>8.8879460745440131</v>
      </c>
      <c r="J79" s="461">
        <v>8.934972244250595</v>
      </c>
      <c r="K79" s="461">
        <v>8.9819984139571751</v>
      </c>
      <c r="L79" s="461">
        <v>9.0290245836637606</v>
      </c>
      <c r="M79" s="461">
        <v>9.0760507533703407</v>
      </c>
      <c r="N79" s="461">
        <v>9.1230769230769226</v>
      </c>
      <c r="O79" s="461">
        <v>9.1701030927835063</v>
      </c>
      <c r="P79" s="461">
        <v>9.2171292624900865</v>
      </c>
      <c r="Q79" s="461">
        <v>9.2641554321966701</v>
      </c>
      <c r="R79" s="461">
        <v>9.3111816019032503</v>
      </c>
      <c r="S79" s="461">
        <v>9.358207771609834</v>
      </c>
      <c r="T79" s="461">
        <v>9.4052339413164159</v>
      </c>
      <c r="U79" s="461">
        <v>9.452260111022996</v>
      </c>
      <c r="V79" s="461">
        <v>9.4992862807295797</v>
      </c>
      <c r="W79" s="461">
        <v>9.5463124504361616</v>
      </c>
      <c r="X79" s="461">
        <v>9.5933386201427435</v>
      </c>
      <c r="Y79" s="461">
        <v>9.6403647898493254</v>
      </c>
      <c r="Z79" s="461">
        <v>9.6873909595559073</v>
      </c>
      <c r="AA79" s="461">
        <v>9.734417129262491</v>
      </c>
      <c r="AB79" s="461">
        <v>9.7814432989690712</v>
      </c>
      <c r="AC79" s="461">
        <v>9.8284694686756549</v>
      </c>
      <c r="AD79" s="461">
        <v>9.8754956383822368</v>
      </c>
      <c r="AE79" s="461">
        <v>9.9225218080888169</v>
      </c>
      <c r="AF79" s="461">
        <v>9.9695479777954006</v>
      </c>
      <c r="AG79" s="461">
        <v>10.016574147501982</v>
      </c>
      <c r="AH79" s="461">
        <v>10.063600317208564</v>
      </c>
      <c r="AI79" s="461">
        <v>10.110626486915146</v>
      </c>
      <c r="AJ79" s="461">
        <v>10.157652656621728</v>
      </c>
      <c r="AK79" s="461">
        <v>10.204678826328312</v>
      </c>
      <c r="AL79" s="461">
        <v>10.251704996034892</v>
      </c>
      <c r="AM79" s="461">
        <v>10.298731165741476</v>
      </c>
      <c r="AN79" s="461">
        <v>10.345757335448058</v>
      </c>
      <c r="AO79" s="461">
        <v>10.392783505154638</v>
      </c>
      <c r="AP79" s="461">
        <v>10.439809674861221</v>
      </c>
      <c r="AQ79" s="461">
        <v>10.486835844567803</v>
      </c>
      <c r="AR79" s="461">
        <v>10.533862014274385</v>
      </c>
      <c r="AS79" s="461">
        <v>10.580888183980967</v>
      </c>
      <c r="AT79" s="461">
        <v>10.627914353687549</v>
      </c>
      <c r="AU79" s="461">
        <v>10.674940523394133</v>
      </c>
      <c r="AV79" s="461">
        <v>10.721966693100713</v>
      </c>
      <c r="AW79" s="461">
        <v>10.768992862807297</v>
      </c>
      <c r="AX79" s="461">
        <v>10.816019032513879</v>
      </c>
      <c r="AY79" s="461">
        <v>10.863045202220459</v>
      </c>
      <c r="AZ79" s="461">
        <v>10.910071371927042</v>
      </c>
      <c r="BA79" s="461">
        <v>10.957097541633624</v>
      </c>
      <c r="BB79" s="461">
        <v>11.004123711340206</v>
      </c>
      <c r="BC79" s="461">
        <v>11.051149881046788</v>
      </c>
      <c r="BD79" s="461">
        <v>11.09817605075337</v>
      </c>
      <c r="BE79" s="461">
        <v>11.145202220459954</v>
      </c>
      <c r="BF79" s="461">
        <v>11.192228390166534</v>
      </c>
      <c r="BG79" s="461">
        <v>11.239254559873118</v>
      </c>
      <c r="BH79" s="461">
        <v>11.286280729579699</v>
      </c>
      <c r="BI79" s="461">
        <v>11.33330689928628</v>
      </c>
      <c r="BJ79" s="461">
        <v>11.380333068992863</v>
      </c>
      <c r="BK79" s="461">
        <v>11.427359238699445</v>
      </c>
      <c r="BL79" s="461">
        <v>11.474385408406027</v>
      </c>
      <c r="BM79" s="461">
        <v>11.521411578112609</v>
      </c>
      <c r="BN79" s="461">
        <v>11.568437747819191</v>
      </c>
      <c r="BO79" s="461">
        <v>11.615463917525775</v>
      </c>
      <c r="BP79" s="461">
        <v>11.662490087232355</v>
      </c>
      <c r="BQ79" s="461">
        <v>11.709516256938937</v>
      </c>
      <c r="BR79" s="461">
        <v>11.75654242664552</v>
      </c>
      <c r="BS79" s="461">
        <v>11.8035685963521</v>
      </c>
      <c r="BT79" s="461">
        <v>11.850594766058684</v>
      </c>
      <c r="BU79" s="507">
        <v>11.897620935765266</v>
      </c>
      <c r="BV79" s="461">
        <v>11.944647105471848</v>
      </c>
      <c r="BW79" s="461">
        <v>11.99167327517843</v>
      </c>
      <c r="BX79" s="461">
        <v>12.038699444885012</v>
      </c>
      <c r="BY79" s="461">
        <v>12.085725614591595</v>
      </c>
      <c r="BZ79" s="461">
        <v>12.132751784298176</v>
      </c>
      <c r="CA79" s="461">
        <v>12.179777954004757</v>
      </c>
      <c r="CB79" s="461">
        <v>12.226804123711341</v>
      </c>
      <c r="CC79" s="461">
        <v>12.273830293417921</v>
      </c>
      <c r="CD79" s="461">
        <v>12.320856463124505</v>
      </c>
      <c r="CE79" s="461">
        <v>12.367882632831087</v>
      </c>
      <c r="CF79" s="461">
        <v>12.414908802537669</v>
      </c>
      <c r="CG79" s="461">
        <v>12.461934972244251</v>
      </c>
      <c r="CH79" s="461">
        <v>12.508961141950833</v>
      </c>
      <c r="CI79" s="461">
        <v>12.555987311657416</v>
      </c>
      <c r="CJ79" s="461">
        <v>12.603013481363996</v>
      </c>
      <c r="CK79" s="461">
        <v>12.650039651070578</v>
      </c>
      <c r="CL79" s="461">
        <v>12.697065820777162</v>
      </c>
      <c r="CM79" s="461">
        <v>12.744091990483744</v>
      </c>
      <c r="CN79" s="461">
        <v>12.791118160190326</v>
      </c>
      <c r="CO79" s="461">
        <v>12.838144329896908</v>
      </c>
      <c r="CP79" s="461">
        <v>12.885170499603491</v>
      </c>
      <c r="CQ79" s="461">
        <v>12.932196669310073</v>
      </c>
      <c r="CR79" s="461">
        <v>12.979222839016654</v>
      </c>
      <c r="CS79" s="461">
        <v>13.026249008723237</v>
      </c>
      <c r="CT79" s="461">
        <v>13.073275178429817</v>
      </c>
      <c r="CU79" s="461">
        <v>13.120301348136399</v>
      </c>
      <c r="CV79" s="461">
        <v>13.167327517842983</v>
      </c>
      <c r="CW79" s="461">
        <v>13.214353687549565</v>
      </c>
      <c r="CX79" s="461">
        <v>13.261379857256147</v>
      </c>
      <c r="CY79" s="461">
        <v>13.308406026962729</v>
      </c>
      <c r="CZ79" s="461">
        <v>13.355432196669312</v>
      </c>
      <c r="DA79" s="461">
        <v>13.402458366375894</v>
      </c>
      <c r="DB79" s="461">
        <v>13.449484536082474</v>
      </c>
      <c r="DC79" s="461">
        <v>13.496510705789058</v>
      </c>
      <c r="DD79" s="461">
        <v>13.543536875495638</v>
      </c>
      <c r="DE79" s="461">
        <v>13.59056304520222</v>
      </c>
      <c r="DF79" s="461">
        <v>13.637589214908804</v>
      </c>
      <c r="DG79" s="461">
        <v>13.684615384615386</v>
      </c>
      <c r="DH79" s="461">
        <v>13.731641554321968</v>
      </c>
      <c r="DI79" s="461">
        <v>13.77866772402855</v>
      </c>
      <c r="DJ79" s="461">
        <v>13.825693893735133</v>
      </c>
      <c r="DK79" s="461">
        <v>13.872720063441715</v>
      </c>
      <c r="DL79" s="461">
        <v>13.919746233148294</v>
      </c>
      <c r="DM79" s="461">
        <v>13.966772402854879</v>
      </c>
      <c r="DN79" s="461">
        <v>14.013798572561459</v>
      </c>
      <c r="DO79" s="461">
        <v>14.060824742268041</v>
      </c>
      <c r="DP79" s="461">
        <v>14.107850911974623</v>
      </c>
      <c r="DQ79" s="461">
        <v>14.154877081681207</v>
      </c>
      <c r="DR79" s="461">
        <v>14.201903251387789</v>
      </c>
      <c r="DS79" s="461">
        <v>14.24892942109437</v>
      </c>
      <c r="DT79" s="461">
        <v>14.295955590800952</v>
      </c>
      <c r="DU79" s="461">
        <v>14.342981760507536</v>
      </c>
      <c r="DV79" s="461">
        <v>14.390007930214114</v>
      </c>
      <c r="DW79" s="461">
        <v>14.4370340999207</v>
      </c>
      <c r="DX79" s="461">
        <v>14.48406026962728</v>
      </c>
      <c r="DY79" s="461">
        <v>14.531086439333862</v>
      </c>
      <c r="DZ79" s="461">
        <v>14.578112609040444</v>
      </c>
      <c r="EA79" s="461">
        <v>14.625138778747028</v>
      </c>
      <c r="EB79" s="461">
        <v>14.672164948453609</v>
      </c>
      <c r="EC79" s="461">
        <v>14.719191118160191</v>
      </c>
      <c r="ED79" s="461">
        <v>14.766217287866773</v>
      </c>
      <c r="EE79" s="461">
        <v>14.813243457573357</v>
      </c>
      <c r="EF79" s="461">
        <v>14.860269627279939</v>
      </c>
      <c r="EG79" s="461">
        <v>14.907295796986521</v>
      </c>
      <c r="EH79" s="461">
        <v>14.954321966693101</v>
      </c>
      <c r="EI79" s="461">
        <v>15.001348136399683</v>
      </c>
      <c r="EJ79" s="461">
        <v>15.048374306106268</v>
      </c>
      <c r="EK79" s="461">
        <v>15.095400475812848</v>
      </c>
      <c r="EL79" s="461">
        <v>15.14242664551943</v>
      </c>
      <c r="EM79" s="461">
        <v>15.189452815226012</v>
      </c>
      <c r="EN79" s="461">
        <v>15.236478984932594</v>
      </c>
      <c r="EO79" s="461">
        <v>15.283505154639178</v>
      </c>
      <c r="EP79" s="461">
        <v>15.33053132434576</v>
      </c>
      <c r="EQ79" s="461">
        <v>15.377557494052342</v>
      </c>
      <c r="ER79" s="461">
        <v>15.424583663758922</v>
      </c>
      <c r="ES79" s="461">
        <v>15.471609833465507</v>
      </c>
      <c r="ET79" s="461">
        <v>15.518636003172089</v>
      </c>
      <c r="EU79" s="461">
        <v>15.565662172878669</v>
      </c>
      <c r="EV79" s="461">
        <v>15.612688342585251</v>
      </c>
      <c r="EW79" s="461">
        <v>15.659714512291833</v>
      </c>
      <c r="EX79" s="461">
        <v>15.706740681998415</v>
      </c>
      <c r="EY79" s="461">
        <v>15.753766851704999</v>
      </c>
      <c r="EZ79" s="461">
        <v>15.800793021411581</v>
      </c>
      <c r="FA79" s="461">
        <v>15.847819191118163</v>
      </c>
      <c r="FB79" s="461">
        <v>15.894845360824743</v>
      </c>
      <c r="FC79" s="461">
        <v>15.941871530531325</v>
      </c>
      <c r="FD79" s="461">
        <v>15.98889770023791</v>
      </c>
      <c r="FE79" s="461">
        <v>16.03592386994449</v>
      </c>
    </row>
    <row r="80" spans="1:161" ht="13" x14ac:dyDescent="0.3">
      <c r="B80" s="504" t="s">
        <v>204</v>
      </c>
      <c r="C80" s="505"/>
      <c r="D80" s="461">
        <v>0</v>
      </c>
      <c r="E80" s="461">
        <v>0</v>
      </c>
      <c r="F80" s="461">
        <v>0</v>
      </c>
      <c r="G80" s="461">
        <v>0</v>
      </c>
      <c r="H80" s="461">
        <v>0</v>
      </c>
      <c r="I80" s="461">
        <v>0</v>
      </c>
      <c r="J80" s="461">
        <v>0</v>
      </c>
      <c r="K80" s="461">
        <v>0</v>
      </c>
      <c r="L80" s="461">
        <v>0</v>
      </c>
      <c r="M80" s="461">
        <v>0</v>
      </c>
      <c r="N80" s="461">
        <v>0</v>
      </c>
      <c r="O80" s="461">
        <v>0</v>
      </c>
      <c r="P80" s="461">
        <v>0</v>
      </c>
      <c r="Q80" s="461">
        <v>0</v>
      </c>
      <c r="R80" s="461">
        <v>0</v>
      </c>
      <c r="S80" s="461">
        <v>0</v>
      </c>
      <c r="T80" s="461">
        <v>0</v>
      </c>
      <c r="U80" s="461">
        <v>0</v>
      </c>
      <c r="V80" s="461">
        <v>0</v>
      </c>
      <c r="W80" s="461">
        <v>0</v>
      </c>
      <c r="X80" s="461">
        <v>0</v>
      </c>
      <c r="Y80" s="461">
        <v>0</v>
      </c>
      <c r="Z80" s="461">
        <v>0</v>
      </c>
      <c r="AA80" s="461">
        <v>0</v>
      </c>
      <c r="AB80" s="461">
        <v>0</v>
      </c>
      <c r="AC80" s="461">
        <v>0</v>
      </c>
      <c r="AD80" s="461">
        <v>0</v>
      </c>
      <c r="AE80" s="461">
        <v>0</v>
      </c>
      <c r="AF80" s="461">
        <v>0</v>
      </c>
      <c r="AG80" s="461">
        <v>0</v>
      </c>
      <c r="AH80" s="461">
        <v>0</v>
      </c>
      <c r="AI80" s="461">
        <v>0</v>
      </c>
      <c r="AJ80" s="461">
        <v>0</v>
      </c>
      <c r="AK80" s="461">
        <v>0</v>
      </c>
      <c r="AL80" s="461">
        <v>0</v>
      </c>
      <c r="AM80" s="461">
        <v>0</v>
      </c>
      <c r="AN80" s="461">
        <v>0</v>
      </c>
      <c r="AO80" s="461">
        <v>0</v>
      </c>
      <c r="AP80" s="461">
        <v>0</v>
      </c>
      <c r="AQ80" s="461">
        <v>0</v>
      </c>
      <c r="AR80" s="461">
        <v>0</v>
      </c>
      <c r="AS80" s="461">
        <v>0</v>
      </c>
      <c r="AT80" s="461">
        <v>0</v>
      </c>
      <c r="AU80" s="461">
        <v>0</v>
      </c>
      <c r="AV80" s="461">
        <v>0</v>
      </c>
      <c r="AW80" s="461">
        <v>0</v>
      </c>
      <c r="AX80" s="461">
        <v>0</v>
      </c>
      <c r="AY80" s="461">
        <v>0</v>
      </c>
      <c r="AZ80" s="461">
        <v>0</v>
      </c>
      <c r="BA80" s="461">
        <v>0</v>
      </c>
      <c r="BB80" s="461">
        <v>0</v>
      </c>
      <c r="BC80" s="461">
        <v>0</v>
      </c>
      <c r="BD80" s="461">
        <v>0</v>
      </c>
      <c r="BE80" s="461">
        <v>0</v>
      </c>
      <c r="BF80" s="461">
        <v>0</v>
      </c>
      <c r="BG80" s="461">
        <v>0</v>
      </c>
      <c r="BH80" s="461">
        <v>0</v>
      </c>
      <c r="BI80" s="461">
        <v>0</v>
      </c>
      <c r="BJ80" s="461">
        <v>0</v>
      </c>
      <c r="BK80" s="461">
        <v>0</v>
      </c>
      <c r="BL80" s="461">
        <v>0</v>
      </c>
      <c r="BM80" s="461">
        <v>0</v>
      </c>
      <c r="BN80" s="461">
        <v>0</v>
      </c>
      <c r="BO80" s="461">
        <v>0</v>
      </c>
      <c r="BP80" s="461">
        <v>0</v>
      </c>
      <c r="BQ80" s="461">
        <v>0</v>
      </c>
      <c r="BR80" s="461">
        <v>0</v>
      </c>
      <c r="BS80" s="461">
        <v>0</v>
      </c>
      <c r="BT80" s="461">
        <v>0</v>
      </c>
      <c r="BU80" s="507">
        <v>0</v>
      </c>
      <c r="BV80" s="461">
        <v>0</v>
      </c>
      <c r="BW80" s="461">
        <v>0</v>
      </c>
      <c r="BX80" s="461">
        <v>0</v>
      </c>
      <c r="BY80" s="461">
        <v>0</v>
      </c>
      <c r="BZ80" s="461">
        <v>0</v>
      </c>
      <c r="CA80" s="461">
        <v>0</v>
      </c>
      <c r="CB80" s="461">
        <v>0</v>
      </c>
      <c r="CC80" s="461">
        <v>0</v>
      </c>
      <c r="CD80" s="461">
        <v>0</v>
      </c>
      <c r="CE80" s="461">
        <v>0</v>
      </c>
      <c r="CF80" s="461">
        <v>0</v>
      </c>
      <c r="CG80" s="461">
        <v>0</v>
      </c>
      <c r="CH80" s="461">
        <v>0</v>
      </c>
      <c r="CI80" s="461">
        <v>0</v>
      </c>
      <c r="CJ80" s="461">
        <v>0</v>
      </c>
      <c r="CK80" s="461">
        <v>0</v>
      </c>
      <c r="CL80" s="461">
        <v>0</v>
      </c>
      <c r="CM80" s="461">
        <v>0</v>
      </c>
      <c r="CN80" s="461">
        <v>0</v>
      </c>
      <c r="CO80" s="461">
        <v>0</v>
      </c>
      <c r="CP80" s="461">
        <v>0</v>
      </c>
      <c r="CQ80" s="461">
        <v>0</v>
      </c>
      <c r="CR80" s="461">
        <v>0</v>
      </c>
      <c r="CS80" s="461">
        <v>0</v>
      </c>
      <c r="CT80" s="461">
        <v>0</v>
      </c>
      <c r="CU80" s="461">
        <v>0</v>
      </c>
      <c r="CV80" s="461">
        <v>0</v>
      </c>
      <c r="CW80" s="461">
        <v>0</v>
      </c>
      <c r="CX80" s="461">
        <v>0</v>
      </c>
      <c r="CY80" s="461">
        <v>0</v>
      </c>
      <c r="CZ80" s="461">
        <v>0</v>
      </c>
      <c r="DA80" s="461">
        <v>0</v>
      </c>
      <c r="DB80" s="461">
        <v>0</v>
      </c>
      <c r="DC80" s="461">
        <v>0</v>
      </c>
      <c r="DD80" s="461">
        <v>0</v>
      </c>
      <c r="DE80" s="461">
        <v>0</v>
      </c>
      <c r="DF80" s="461">
        <v>0</v>
      </c>
      <c r="DG80" s="461">
        <v>0</v>
      </c>
      <c r="DH80" s="461">
        <v>0</v>
      </c>
      <c r="DI80" s="461">
        <v>0</v>
      </c>
      <c r="DJ80" s="461">
        <v>0</v>
      </c>
      <c r="DK80" s="461">
        <v>0</v>
      </c>
      <c r="DL80" s="461">
        <v>0</v>
      </c>
      <c r="DM80" s="461">
        <v>0</v>
      </c>
      <c r="DN80" s="461">
        <v>0</v>
      </c>
      <c r="DO80" s="461">
        <v>0</v>
      </c>
      <c r="DP80" s="461">
        <v>0</v>
      </c>
      <c r="DQ80" s="461">
        <v>0</v>
      </c>
      <c r="DR80" s="461">
        <v>0</v>
      </c>
      <c r="DS80" s="461">
        <v>0</v>
      </c>
      <c r="DT80" s="461">
        <v>0</v>
      </c>
      <c r="DU80" s="461">
        <v>0</v>
      </c>
      <c r="DV80" s="461">
        <v>0</v>
      </c>
      <c r="DW80" s="461">
        <v>0</v>
      </c>
      <c r="DX80" s="461">
        <v>0</v>
      </c>
      <c r="DY80" s="461">
        <v>0</v>
      </c>
      <c r="DZ80" s="461">
        <v>0</v>
      </c>
      <c r="EA80" s="461">
        <v>0</v>
      </c>
      <c r="EB80" s="461">
        <v>0</v>
      </c>
      <c r="EC80" s="461">
        <v>0</v>
      </c>
      <c r="ED80" s="461">
        <v>0</v>
      </c>
      <c r="EE80" s="461">
        <v>0</v>
      </c>
      <c r="EF80" s="461">
        <v>0</v>
      </c>
      <c r="EG80" s="461">
        <v>0</v>
      </c>
      <c r="EH80" s="461">
        <v>0</v>
      </c>
      <c r="EI80" s="461">
        <v>0</v>
      </c>
      <c r="EJ80" s="461">
        <v>0</v>
      </c>
      <c r="EK80" s="461">
        <v>0</v>
      </c>
      <c r="EL80" s="461">
        <v>0</v>
      </c>
      <c r="EM80" s="461">
        <v>0</v>
      </c>
      <c r="EN80" s="461">
        <v>0</v>
      </c>
      <c r="EO80" s="461">
        <v>0</v>
      </c>
      <c r="EP80" s="461">
        <v>0</v>
      </c>
      <c r="EQ80" s="461">
        <v>0</v>
      </c>
      <c r="ER80" s="461">
        <v>0</v>
      </c>
      <c r="ES80" s="461">
        <v>0</v>
      </c>
      <c r="ET80" s="461">
        <v>0</v>
      </c>
      <c r="EU80" s="461">
        <v>0</v>
      </c>
      <c r="EV80" s="461">
        <v>0</v>
      </c>
      <c r="EW80" s="461">
        <v>0</v>
      </c>
      <c r="EX80" s="461">
        <v>0</v>
      </c>
      <c r="EY80" s="461">
        <v>0</v>
      </c>
      <c r="EZ80" s="461">
        <v>0</v>
      </c>
      <c r="FA80" s="461">
        <v>0</v>
      </c>
      <c r="FB80" s="461">
        <v>0</v>
      </c>
      <c r="FC80" s="461">
        <v>0</v>
      </c>
      <c r="FD80" s="461">
        <v>0</v>
      </c>
      <c r="FE80" s="461">
        <v>0</v>
      </c>
    </row>
    <row r="81" spans="1:161" x14ac:dyDescent="0.25">
      <c r="A81" s="462">
        <v>7146312</v>
      </c>
      <c r="B81" s="505" t="s">
        <v>205</v>
      </c>
      <c r="C81" s="505" t="s">
        <v>124</v>
      </c>
      <c r="D81" s="461">
        <v>2.8453608247422681</v>
      </c>
      <c r="E81" s="461">
        <v>2.8608247422680413</v>
      </c>
      <c r="F81" s="461">
        <v>2.8762886597938149</v>
      </c>
      <c r="G81" s="461">
        <v>2.8917525773195885</v>
      </c>
      <c r="H81" s="461">
        <v>2.9072164948453612</v>
      </c>
      <c r="I81" s="461">
        <v>2.9226804123711343</v>
      </c>
      <c r="J81" s="461">
        <v>2.9381443298969074</v>
      </c>
      <c r="K81" s="461">
        <v>2.9536082474226806</v>
      </c>
      <c r="L81" s="461">
        <v>2.9690721649484542</v>
      </c>
      <c r="M81" s="461">
        <v>2.9845360824742273</v>
      </c>
      <c r="N81" s="461">
        <v>3.0000000000000004</v>
      </c>
      <c r="O81" s="461">
        <v>3.0154639175257736</v>
      </c>
      <c r="P81" s="461">
        <v>3.0309278350515467</v>
      </c>
      <c r="Q81" s="461">
        <v>3.0463917525773203</v>
      </c>
      <c r="R81" s="461">
        <v>3.061855670103093</v>
      </c>
      <c r="S81" s="461">
        <v>3.0773195876288661</v>
      </c>
      <c r="T81" s="461">
        <v>3.0927835051546393</v>
      </c>
      <c r="U81" s="461">
        <v>3.1082474226804129</v>
      </c>
      <c r="V81" s="461">
        <v>3.123711340206186</v>
      </c>
      <c r="W81" s="461">
        <v>3.1391752577319592</v>
      </c>
      <c r="X81" s="461">
        <v>3.1546391752577323</v>
      </c>
      <c r="Y81" s="461">
        <v>3.1701030927835059</v>
      </c>
      <c r="Z81" s="461">
        <v>3.1855670103092781</v>
      </c>
      <c r="AA81" s="461">
        <v>3.2010309278350522</v>
      </c>
      <c r="AB81" s="461">
        <v>3.2164948453608249</v>
      </c>
      <c r="AC81" s="461">
        <v>3.231958762886598</v>
      </c>
      <c r="AD81" s="461">
        <v>3.247422680412372</v>
      </c>
      <c r="AE81" s="461">
        <v>3.2628865979381443</v>
      </c>
      <c r="AF81" s="461">
        <v>3.2783505154639179</v>
      </c>
      <c r="AG81" s="461">
        <v>3.2938144329896906</v>
      </c>
      <c r="AH81" s="461">
        <v>3.3092783505154642</v>
      </c>
      <c r="AI81" s="461">
        <v>3.3247422680412382</v>
      </c>
      <c r="AJ81" s="461">
        <v>3.3402061855670104</v>
      </c>
      <c r="AK81" s="461">
        <v>3.355670103092784</v>
      </c>
      <c r="AL81" s="461">
        <v>3.3711340206185567</v>
      </c>
      <c r="AM81" s="461">
        <v>3.3865979381443303</v>
      </c>
      <c r="AN81" s="461">
        <v>3.4020618556701039</v>
      </c>
      <c r="AO81" s="461">
        <v>3.4175257731958766</v>
      </c>
      <c r="AP81" s="461">
        <v>3.4329896907216502</v>
      </c>
      <c r="AQ81" s="461">
        <v>3.4484536082474224</v>
      </c>
      <c r="AR81" s="461">
        <v>3.4639175257731964</v>
      </c>
      <c r="AS81" s="461">
        <v>3.47938144329897</v>
      </c>
      <c r="AT81" s="461">
        <v>3.4948453608247427</v>
      </c>
      <c r="AU81" s="461">
        <v>3.5103092783505163</v>
      </c>
      <c r="AV81" s="461">
        <v>3.5257731958762886</v>
      </c>
      <c r="AW81" s="461">
        <v>3.5412371134020626</v>
      </c>
      <c r="AX81" s="461">
        <v>3.5567010309278357</v>
      </c>
      <c r="AY81" s="461">
        <v>3.5721649484536089</v>
      </c>
      <c r="AZ81" s="461">
        <v>3.5876288659793825</v>
      </c>
      <c r="BA81" s="461">
        <v>3.6030927835051547</v>
      </c>
      <c r="BB81" s="461">
        <v>3.6185567010309287</v>
      </c>
      <c r="BC81" s="461">
        <v>3.6340206185567019</v>
      </c>
      <c r="BD81" s="461">
        <v>3.6494845360824746</v>
      </c>
      <c r="BE81" s="461">
        <v>3.6649484536082477</v>
      </c>
      <c r="BF81" s="461">
        <v>3.6804123711340209</v>
      </c>
      <c r="BG81" s="461">
        <v>3.6958762886597949</v>
      </c>
      <c r="BH81" s="461">
        <v>3.7113402061855676</v>
      </c>
      <c r="BI81" s="461">
        <v>3.7268041237113407</v>
      </c>
      <c r="BJ81" s="461">
        <v>3.7422680412371139</v>
      </c>
      <c r="BK81" s="461">
        <v>3.757731958762887</v>
      </c>
      <c r="BL81" s="461">
        <v>3.7731958762886606</v>
      </c>
      <c r="BM81" s="461">
        <v>3.7886597938144333</v>
      </c>
      <c r="BN81" s="461">
        <v>3.8041237113402069</v>
      </c>
      <c r="BO81" s="461">
        <v>3.81958762886598</v>
      </c>
      <c r="BP81" s="461">
        <v>3.8350515463917532</v>
      </c>
      <c r="BQ81" s="461">
        <v>3.8505154639175263</v>
      </c>
      <c r="BR81" s="461">
        <v>3.8659793814432994</v>
      </c>
      <c r="BS81" s="461">
        <v>3.881443298969073</v>
      </c>
      <c r="BT81" s="461">
        <v>3.8969072164948453</v>
      </c>
      <c r="BU81" s="507">
        <v>3.9123711340206193</v>
      </c>
      <c r="BV81" s="461">
        <v>3.9278350515463916</v>
      </c>
      <c r="BW81" s="461">
        <v>3.9432989690721656</v>
      </c>
      <c r="BX81" s="461">
        <v>3.9587628865979392</v>
      </c>
      <c r="BY81" s="461">
        <v>3.9742268041237114</v>
      </c>
      <c r="BZ81" s="461">
        <v>3.9896907216494855</v>
      </c>
      <c r="CA81" s="461">
        <v>4.0051546391752577</v>
      </c>
      <c r="CB81" s="461">
        <v>4.0206185567010317</v>
      </c>
      <c r="CC81" s="461">
        <v>4.036082474226804</v>
      </c>
      <c r="CD81" s="461">
        <v>4.051546391752578</v>
      </c>
      <c r="CE81" s="461">
        <v>4.0670103092783512</v>
      </c>
      <c r="CF81" s="461">
        <v>4.0824742268041234</v>
      </c>
      <c r="CG81" s="461">
        <v>4.0979381443298974</v>
      </c>
      <c r="CH81" s="461">
        <v>4.1134020618556697</v>
      </c>
      <c r="CI81" s="461">
        <v>4.1288659793814437</v>
      </c>
      <c r="CJ81" s="461">
        <v>4.144329896907216</v>
      </c>
      <c r="CK81" s="461">
        <v>4.15979381443299</v>
      </c>
      <c r="CL81" s="461">
        <v>4.175257731958764</v>
      </c>
      <c r="CM81" s="461">
        <v>4.1907216494845363</v>
      </c>
      <c r="CN81" s="461">
        <v>4.2061855670103094</v>
      </c>
      <c r="CO81" s="461">
        <v>4.2216494845360826</v>
      </c>
      <c r="CP81" s="461">
        <v>4.2371134020618557</v>
      </c>
      <c r="CQ81" s="461">
        <v>4.2525773195876297</v>
      </c>
      <c r="CR81" s="461">
        <v>4.268041237113402</v>
      </c>
      <c r="CS81" s="461">
        <v>4.283505154639176</v>
      </c>
      <c r="CT81" s="461">
        <v>4.2989690721649483</v>
      </c>
      <c r="CU81" s="461">
        <v>4.3144329896907223</v>
      </c>
      <c r="CV81" s="461">
        <v>4.3298969072164954</v>
      </c>
      <c r="CW81" s="461">
        <v>4.3453608247422686</v>
      </c>
      <c r="CX81" s="461">
        <v>4.3608247422680417</v>
      </c>
      <c r="CY81" s="461">
        <v>4.376288659793814</v>
      </c>
      <c r="CZ81" s="461">
        <v>4.391752577319588</v>
      </c>
      <c r="DA81" s="461">
        <v>4.407216494845362</v>
      </c>
      <c r="DB81" s="461">
        <v>4.4226804123711343</v>
      </c>
      <c r="DC81" s="461">
        <v>4.4381443298969083</v>
      </c>
      <c r="DD81" s="461">
        <v>4.4536082474226806</v>
      </c>
      <c r="DE81" s="461">
        <v>4.4690721649484546</v>
      </c>
      <c r="DF81" s="461">
        <v>4.4845360824742277</v>
      </c>
      <c r="DG81" s="461">
        <v>4.5</v>
      </c>
      <c r="DH81" s="461">
        <v>4.515463917525774</v>
      </c>
      <c r="DI81" s="461">
        <v>4.5309278350515463</v>
      </c>
      <c r="DJ81" s="461">
        <v>4.5463917525773203</v>
      </c>
      <c r="DK81" s="461">
        <v>4.5618556701030943</v>
      </c>
      <c r="DL81" s="461">
        <v>4.5773195876288666</v>
      </c>
      <c r="DM81" s="461">
        <v>4.5927835051546406</v>
      </c>
      <c r="DN81" s="461">
        <v>4.6082474226804129</v>
      </c>
      <c r="DO81" s="461">
        <v>4.6237113402061869</v>
      </c>
      <c r="DP81" s="461">
        <v>4.63917525773196</v>
      </c>
      <c r="DQ81" s="461">
        <v>4.6546391752577323</v>
      </c>
      <c r="DR81" s="461">
        <v>4.6701030927835063</v>
      </c>
      <c r="DS81" s="461">
        <v>4.6855670103092786</v>
      </c>
      <c r="DT81" s="461">
        <v>4.7010309278350526</v>
      </c>
      <c r="DU81" s="461">
        <v>4.7164948453608249</v>
      </c>
      <c r="DV81" s="461">
        <v>4.7319587628865989</v>
      </c>
      <c r="DW81" s="461">
        <v>4.7474226804123729</v>
      </c>
      <c r="DX81" s="461">
        <v>4.7628865979381452</v>
      </c>
      <c r="DY81" s="461">
        <v>4.7783505154639183</v>
      </c>
      <c r="DZ81" s="461">
        <v>4.7938144329896915</v>
      </c>
      <c r="EA81" s="461">
        <v>4.8092783505154646</v>
      </c>
      <c r="EB81" s="461">
        <v>4.8247422680412368</v>
      </c>
      <c r="EC81" s="461">
        <v>4.8402061855670109</v>
      </c>
      <c r="ED81" s="461">
        <v>4.8556701030927849</v>
      </c>
      <c r="EE81" s="461">
        <v>4.8711340206185572</v>
      </c>
      <c r="EF81" s="461">
        <v>4.8865979381443312</v>
      </c>
      <c r="EG81" s="461">
        <v>4.9020618556701034</v>
      </c>
      <c r="EH81" s="461">
        <v>4.9175257731958775</v>
      </c>
      <c r="EI81" s="461">
        <v>4.9329896907216497</v>
      </c>
      <c r="EJ81" s="461">
        <v>4.9484536082474229</v>
      </c>
      <c r="EK81" s="461">
        <v>4.9639175257731969</v>
      </c>
      <c r="EL81" s="461">
        <v>4.9793814432989691</v>
      </c>
      <c r="EM81" s="461">
        <v>4.9948453608247432</v>
      </c>
      <c r="EN81" s="461">
        <v>5.0103092783505154</v>
      </c>
      <c r="EO81" s="461">
        <v>5.0257731958762895</v>
      </c>
      <c r="EP81" s="461">
        <v>5.0412371134020617</v>
      </c>
      <c r="EQ81" s="461">
        <v>5.0567010309278357</v>
      </c>
      <c r="ER81" s="461">
        <v>5.0721649484536089</v>
      </c>
      <c r="ES81" s="461">
        <v>5.087628865979382</v>
      </c>
      <c r="ET81" s="461">
        <v>5.1030927835051552</v>
      </c>
      <c r="EU81" s="461">
        <v>5.1185567010309274</v>
      </c>
      <c r="EV81" s="461">
        <v>5.1340206185567014</v>
      </c>
      <c r="EW81" s="461">
        <v>5.1494845360824737</v>
      </c>
      <c r="EX81" s="461">
        <v>5.1649484536082477</v>
      </c>
      <c r="EY81" s="461">
        <v>5.1804123711340218</v>
      </c>
      <c r="EZ81" s="461">
        <v>5.195876288659794</v>
      </c>
      <c r="FA81" s="461">
        <v>5.211340206185568</v>
      </c>
      <c r="FB81" s="461">
        <v>5.2268041237113403</v>
      </c>
      <c r="FC81" s="461">
        <v>5.2422680412371134</v>
      </c>
      <c r="FD81" s="461">
        <v>5.2577319587628875</v>
      </c>
      <c r="FE81" s="461">
        <v>5.2731958762886597</v>
      </c>
    </row>
    <row r="82" spans="1:161" x14ac:dyDescent="0.25">
      <c r="A82" s="462">
        <v>7146313</v>
      </c>
      <c r="B82" s="505" t="s">
        <v>206</v>
      </c>
      <c r="C82" s="505" t="s">
        <v>124</v>
      </c>
      <c r="D82" s="461">
        <v>3.7969865186360039</v>
      </c>
      <c r="E82" s="461">
        <v>3.8180808881839816</v>
      </c>
      <c r="F82" s="461">
        <v>3.8391752577319598</v>
      </c>
      <c r="G82" s="461">
        <v>3.8602696272799375</v>
      </c>
      <c r="H82" s="461">
        <v>3.8813639968279152</v>
      </c>
      <c r="I82" s="461">
        <v>3.9024583663758925</v>
      </c>
      <c r="J82" s="461">
        <v>3.9235527359238698</v>
      </c>
      <c r="K82" s="461">
        <v>3.9446471054718479</v>
      </c>
      <c r="L82" s="461">
        <v>3.9657414750198257</v>
      </c>
      <c r="M82" s="461">
        <v>3.9868358445678038</v>
      </c>
      <c r="N82" s="461">
        <v>4.007930214115782</v>
      </c>
      <c r="O82" s="461">
        <v>4.0290245836637597</v>
      </c>
      <c r="P82" s="461">
        <v>4.0501189532117365</v>
      </c>
      <c r="Q82" s="461">
        <v>4.0712133227597151</v>
      </c>
      <c r="R82" s="461">
        <v>4.0923076923076929</v>
      </c>
      <c r="S82" s="461">
        <v>4.1134020618556706</v>
      </c>
      <c r="T82" s="461">
        <v>4.1344964314036483</v>
      </c>
      <c r="U82" s="461">
        <v>4.155590800951626</v>
      </c>
      <c r="V82" s="461">
        <v>4.1766851704996046</v>
      </c>
      <c r="W82" s="461">
        <v>4.1977795400475815</v>
      </c>
      <c r="X82" s="461">
        <v>4.2188739095955601</v>
      </c>
      <c r="Y82" s="461">
        <v>4.2399682791435378</v>
      </c>
      <c r="Z82" s="461">
        <v>4.2610626486915146</v>
      </c>
      <c r="AA82" s="461">
        <v>4.2821570182394932</v>
      </c>
      <c r="AB82" s="461">
        <v>4.303251387787471</v>
      </c>
      <c r="AC82" s="461">
        <v>4.3243457573354487</v>
      </c>
      <c r="AD82" s="461">
        <v>4.3454401268834264</v>
      </c>
      <c r="AE82" s="461">
        <v>4.3665344964314041</v>
      </c>
      <c r="AF82" s="461">
        <v>4.3876288659793827</v>
      </c>
      <c r="AG82" s="461">
        <v>4.4087232355273596</v>
      </c>
      <c r="AH82" s="461">
        <v>4.4298176050753373</v>
      </c>
      <c r="AI82" s="461">
        <v>4.4509119746233159</v>
      </c>
      <c r="AJ82" s="461">
        <v>4.4720063441712927</v>
      </c>
      <c r="AK82" s="461">
        <v>4.4931007137192713</v>
      </c>
      <c r="AL82" s="461">
        <v>4.5141950832672491</v>
      </c>
      <c r="AM82" s="461">
        <v>4.5352894528152268</v>
      </c>
      <c r="AN82" s="461">
        <v>4.5563838223632045</v>
      </c>
      <c r="AO82" s="461">
        <v>4.5774781919111822</v>
      </c>
      <c r="AP82" s="461">
        <v>4.5985725614591608</v>
      </c>
      <c r="AQ82" s="461">
        <v>4.6196669310071377</v>
      </c>
      <c r="AR82" s="461">
        <v>4.6407613005551154</v>
      </c>
      <c r="AS82" s="461">
        <v>4.661855670103094</v>
      </c>
      <c r="AT82" s="461">
        <v>4.6829500396510708</v>
      </c>
      <c r="AU82" s="461">
        <v>4.7040444091990494</v>
      </c>
      <c r="AV82" s="461">
        <v>4.7251387787470263</v>
      </c>
      <c r="AW82" s="461">
        <v>4.7462331482950049</v>
      </c>
      <c r="AX82" s="461">
        <v>4.7673275178429826</v>
      </c>
      <c r="AY82" s="461">
        <v>4.7884218873909594</v>
      </c>
      <c r="AZ82" s="461">
        <v>4.809516256938938</v>
      </c>
      <c r="BA82" s="461">
        <v>4.8306106264869157</v>
      </c>
      <c r="BB82" s="461">
        <v>4.8517049960348935</v>
      </c>
      <c r="BC82" s="461">
        <v>4.8727993655828712</v>
      </c>
      <c r="BD82" s="461">
        <v>4.8938937351308489</v>
      </c>
      <c r="BE82" s="461">
        <v>4.9149881046788275</v>
      </c>
      <c r="BF82" s="461">
        <v>4.9360824742268044</v>
      </c>
      <c r="BG82" s="461">
        <v>4.957176843774783</v>
      </c>
      <c r="BH82" s="461">
        <v>4.9782712133227607</v>
      </c>
      <c r="BI82" s="461">
        <v>4.9993655828707375</v>
      </c>
      <c r="BJ82" s="461">
        <v>5.0204599524187161</v>
      </c>
      <c r="BK82" s="461">
        <v>5.0415543219666938</v>
      </c>
      <c r="BL82" s="461">
        <v>5.0626486915146716</v>
      </c>
      <c r="BM82" s="461">
        <v>5.0837430610626493</v>
      </c>
      <c r="BN82" s="461">
        <v>5.104837430610627</v>
      </c>
      <c r="BO82" s="461">
        <v>5.1259318001586056</v>
      </c>
      <c r="BP82" s="461">
        <v>5.1470261697065824</v>
      </c>
      <c r="BQ82" s="461">
        <v>5.1681205392545602</v>
      </c>
      <c r="BR82" s="461">
        <v>5.1892149088025388</v>
      </c>
      <c r="BS82" s="461">
        <v>5.2103092783505156</v>
      </c>
      <c r="BT82" s="461">
        <v>5.2314036478984942</v>
      </c>
      <c r="BU82" s="507">
        <v>5.2524980174464719</v>
      </c>
      <c r="BV82" s="461">
        <v>5.2735923869944497</v>
      </c>
      <c r="BW82" s="461">
        <v>5.2946867565424274</v>
      </c>
      <c r="BX82" s="461">
        <v>5.3157811260904051</v>
      </c>
      <c r="BY82" s="461">
        <v>5.3368754956383837</v>
      </c>
      <c r="BZ82" s="461">
        <v>5.3579698651863605</v>
      </c>
      <c r="CA82" s="461">
        <v>5.3790642347343383</v>
      </c>
      <c r="CB82" s="461">
        <v>5.4001586042823169</v>
      </c>
      <c r="CC82" s="461">
        <v>5.4212529738302937</v>
      </c>
      <c r="CD82" s="461">
        <v>5.4423473433782723</v>
      </c>
      <c r="CE82" s="461">
        <v>5.46344171292625</v>
      </c>
      <c r="CF82" s="461">
        <v>5.4845360824742277</v>
      </c>
      <c r="CG82" s="461">
        <v>5.5056304520222055</v>
      </c>
      <c r="CH82" s="461">
        <v>5.5267248215701823</v>
      </c>
      <c r="CI82" s="461">
        <v>5.5478191911181618</v>
      </c>
      <c r="CJ82" s="461">
        <v>5.5689135606661386</v>
      </c>
      <c r="CK82" s="461">
        <v>5.5900079302141163</v>
      </c>
      <c r="CL82" s="461">
        <v>5.6111022997620941</v>
      </c>
      <c r="CM82" s="461">
        <v>5.6321966693100718</v>
      </c>
      <c r="CN82" s="461">
        <v>5.6532910388580504</v>
      </c>
      <c r="CO82" s="461">
        <v>5.6743854084060272</v>
      </c>
      <c r="CP82" s="461">
        <v>5.6954797779540058</v>
      </c>
      <c r="CQ82" s="461">
        <v>5.7165741475019836</v>
      </c>
      <c r="CR82" s="461">
        <v>5.7376685170499604</v>
      </c>
      <c r="CS82" s="461">
        <v>5.758762886597939</v>
      </c>
      <c r="CT82" s="461">
        <v>5.7798572561459167</v>
      </c>
      <c r="CU82" s="461">
        <v>5.8009516256938944</v>
      </c>
      <c r="CV82" s="461">
        <v>5.8220459952418722</v>
      </c>
      <c r="CW82" s="461">
        <v>5.8431403647898499</v>
      </c>
      <c r="CX82" s="461">
        <v>5.8642347343378285</v>
      </c>
      <c r="CY82" s="461">
        <v>5.8853291038858053</v>
      </c>
      <c r="CZ82" s="461">
        <v>5.9064234734337839</v>
      </c>
      <c r="DA82" s="461">
        <v>5.9275178429817617</v>
      </c>
      <c r="DB82" s="461">
        <v>5.9486122125297385</v>
      </c>
      <c r="DC82" s="461">
        <v>5.9697065820777171</v>
      </c>
      <c r="DD82" s="461">
        <v>5.9908009516256948</v>
      </c>
      <c r="DE82" s="461">
        <v>6.0118953211736725</v>
      </c>
      <c r="DF82" s="461">
        <v>6.0329896907216503</v>
      </c>
      <c r="DG82" s="461">
        <v>6.054084060269628</v>
      </c>
      <c r="DH82" s="461">
        <v>6.0751784298176066</v>
      </c>
      <c r="DI82" s="461">
        <v>6.0962727993655834</v>
      </c>
      <c r="DJ82" s="461">
        <v>6.1173671689135611</v>
      </c>
      <c r="DK82" s="461">
        <v>6.1384615384615397</v>
      </c>
      <c r="DL82" s="461">
        <v>6.1595559080095166</v>
      </c>
      <c r="DM82" s="461">
        <v>6.1806502775574952</v>
      </c>
      <c r="DN82" s="461">
        <v>6.2017446471054729</v>
      </c>
      <c r="DO82" s="461">
        <v>6.2228390166534506</v>
      </c>
      <c r="DP82" s="461">
        <v>6.2439333862014283</v>
      </c>
      <c r="DQ82" s="461">
        <v>6.2650277557494061</v>
      </c>
      <c r="DR82" s="461">
        <v>6.2861221252973847</v>
      </c>
      <c r="DS82" s="461">
        <v>6.3072164948453615</v>
      </c>
      <c r="DT82" s="461">
        <v>6.3283108643933392</v>
      </c>
      <c r="DU82" s="461">
        <v>6.3494052339413178</v>
      </c>
      <c r="DV82" s="461">
        <v>6.3704996034892956</v>
      </c>
      <c r="DW82" s="461">
        <v>6.3915939730372733</v>
      </c>
      <c r="DX82" s="461">
        <v>6.412688342585251</v>
      </c>
      <c r="DY82" s="461">
        <v>6.4337827121332278</v>
      </c>
      <c r="DZ82" s="461">
        <v>6.4548770816812073</v>
      </c>
      <c r="EA82" s="461">
        <v>6.4759714512291833</v>
      </c>
      <c r="EB82" s="461">
        <v>6.4970658207771628</v>
      </c>
      <c r="EC82" s="461">
        <v>6.5181601903251396</v>
      </c>
      <c r="ED82" s="461">
        <v>6.5392545598731173</v>
      </c>
      <c r="EE82" s="461">
        <v>6.560348929421095</v>
      </c>
      <c r="EF82" s="461">
        <v>6.5814432989690719</v>
      </c>
      <c r="EG82" s="461">
        <v>6.6025376685170514</v>
      </c>
      <c r="EH82" s="461">
        <v>6.6236320380650282</v>
      </c>
      <c r="EI82" s="461">
        <v>6.6447264076130068</v>
      </c>
      <c r="EJ82" s="461">
        <v>6.6658207771609836</v>
      </c>
      <c r="EK82" s="461">
        <v>6.6869151467089614</v>
      </c>
      <c r="EL82" s="461">
        <v>6.70800951625694</v>
      </c>
      <c r="EM82" s="461">
        <v>6.7291038858049177</v>
      </c>
      <c r="EN82" s="461">
        <v>6.7501982553528954</v>
      </c>
      <c r="EO82" s="461">
        <v>6.7712926249008731</v>
      </c>
      <c r="EP82" s="461">
        <v>6.7923869944488517</v>
      </c>
      <c r="EQ82" s="461">
        <v>6.8134813639968295</v>
      </c>
      <c r="ER82" s="461">
        <v>6.8345757335448072</v>
      </c>
      <c r="ES82" s="461">
        <v>6.855670103092784</v>
      </c>
      <c r="ET82" s="461">
        <v>6.8767644726407626</v>
      </c>
      <c r="EU82" s="461">
        <v>6.8978588421887395</v>
      </c>
      <c r="EV82" s="461">
        <v>6.918953211736719</v>
      </c>
      <c r="EW82" s="461">
        <v>6.9400475812846958</v>
      </c>
      <c r="EX82" s="461">
        <v>6.9611419508326735</v>
      </c>
      <c r="EY82" s="461">
        <v>6.9822363203806512</v>
      </c>
      <c r="EZ82" s="461">
        <v>7.0033306899286281</v>
      </c>
      <c r="FA82" s="461">
        <v>7.0244250594766076</v>
      </c>
      <c r="FB82" s="461">
        <v>7.0455194290245835</v>
      </c>
      <c r="FC82" s="461">
        <v>7.066613798572563</v>
      </c>
      <c r="FD82" s="461">
        <v>7.0877081681205398</v>
      </c>
      <c r="FE82" s="461">
        <v>7.1088025376685176</v>
      </c>
    </row>
    <row r="83" spans="1:161" x14ac:dyDescent="0.25">
      <c r="A83" s="462">
        <v>7146314</v>
      </c>
      <c r="B83" s="505" t="s">
        <v>207</v>
      </c>
      <c r="C83" s="505" t="s">
        <v>124</v>
      </c>
      <c r="D83" s="461">
        <v>4.8104678826328318</v>
      </c>
      <c r="E83" s="461">
        <v>4.8371927042030141</v>
      </c>
      <c r="F83" s="461">
        <v>4.8639175257731964</v>
      </c>
      <c r="G83" s="461">
        <v>4.8906423473433787</v>
      </c>
      <c r="H83" s="461">
        <v>4.917367168913561</v>
      </c>
      <c r="I83" s="461">
        <v>4.9440919904837441</v>
      </c>
      <c r="J83" s="461">
        <v>4.9708168120539264</v>
      </c>
      <c r="K83" s="461">
        <v>4.9975416336241079</v>
      </c>
      <c r="L83" s="461">
        <v>5.024266455194291</v>
      </c>
      <c r="M83" s="461">
        <v>5.0509912767644733</v>
      </c>
      <c r="N83" s="461">
        <v>5.0777160983346556</v>
      </c>
      <c r="O83" s="461">
        <v>5.1044409199048379</v>
      </c>
      <c r="P83" s="461">
        <v>5.1311657414750202</v>
      </c>
      <c r="Q83" s="461">
        <v>5.1578905630452025</v>
      </c>
      <c r="R83" s="461">
        <v>5.1846153846153857</v>
      </c>
      <c r="S83" s="461">
        <v>5.211340206185568</v>
      </c>
      <c r="T83" s="461">
        <v>5.2380650277557494</v>
      </c>
      <c r="U83" s="461">
        <v>5.2647898493259317</v>
      </c>
      <c r="V83" s="461">
        <v>5.2915146708961149</v>
      </c>
      <c r="W83" s="461">
        <v>5.3182394924662972</v>
      </c>
      <c r="X83" s="461">
        <v>5.3449643140364795</v>
      </c>
      <c r="Y83" s="461">
        <v>5.3716891356066627</v>
      </c>
      <c r="Z83" s="461">
        <v>5.3984139571768441</v>
      </c>
      <c r="AA83" s="461">
        <v>5.4251387787470273</v>
      </c>
      <c r="AB83" s="461">
        <v>5.4518636003172087</v>
      </c>
      <c r="AC83" s="461">
        <v>5.478588421887391</v>
      </c>
      <c r="AD83" s="461">
        <v>5.5053132434575742</v>
      </c>
      <c r="AE83" s="461">
        <v>5.5320380650277565</v>
      </c>
      <c r="AF83" s="461">
        <v>5.5587628865979388</v>
      </c>
      <c r="AG83" s="461">
        <v>5.5854877081681202</v>
      </c>
      <c r="AH83" s="461">
        <v>5.6122125297383034</v>
      </c>
      <c r="AI83" s="461">
        <v>5.6389373513084857</v>
      </c>
      <c r="AJ83" s="461">
        <v>5.665662172878668</v>
      </c>
      <c r="AK83" s="461">
        <v>5.6923869944488512</v>
      </c>
      <c r="AL83" s="461">
        <v>5.7191118160190326</v>
      </c>
      <c r="AM83" s="461">
        <v>5.7458366375892149</v>
      </c>
      <c r="AN83" s="461">
        <v>5.7725614591593981</v>
      </c>
      <c r="AO83" s="461">
        <v>5.7992862807295804</v>
      </c>
      <c r="AP83" s="461">
        <v>5.8260111022997627</v>
      </c>
      <c r="AQ83" s="461">
        <v>5.852735923869945</v>
      </c>
      <c r="AR83" s="461">
        <v>5.8794607454401282</v>
      </c>
      <c r="AS83" s="461">
        <v>5.9061855670103105</v>
      </c>
      <c r="AT83" s="461">
        <v>5.9329103885804919</v>
      </c>
      <c r="AU83" s="461">
        <v>5.9596352101506751</v>
      </c>
      <c r="AV83" s="461">
        <v>5.9863600317208565</v>
      </c>
      <c r="AW83" s="461">
        <v>6.0130848532910397</v>
      </c>
      <c r="AX83" s="461">
        <v>6.0398096748612229</v>
      </c>
      <c r="AY83" s="461">
        <v>6.0665344964314043</v>
      </c>
      <c r="AZ83" s="461">
        <v>6.0932593180015866</v>
      </c>
      <c r="BA83" s="461">
        <v>6.1199841395717689</v>
      </c>
      <c r="BB83" s="461">
        <v>6.1467089611419512</v>
      </c>
      <c r="BC83" s="461">
        <v>6.1734337827121344</v>
      </c>
      <c r="BD83" s="461">
        <v>6.2001586042823167</v>
      </c>
      <c r="BE83" s="461">
        <v>6.226883425852499</v>
      </c>
      <c r="BF83" s="461">
        <v>6.2536082474226804</v>
      </c>
      <c r="BG83" s="461">
        <v>6.2803330689928636</v>
      </c>
      <c r="BH83" s="461">
        <v>6.3070578905630459</v>
      </c>
      <c r="BI83" s="461">
        <v>6.3337827121332282</v>
      </c>
      <c r="BJ83" s="461">
        <v>6.3605075337034123</v>
      </c>
      <c r="BK83" s="461">
        <v>6.3872323552735928</v>
      </c>
      <c r="BL83" s="461">
        <v>6.413957176843776</v>
      </c>
      <c r="BM83" s="461">
        <v>6.4406819984139583</v>
      </c>
      <c r="BN83" s="461">
        <v>6.4674068199841406</v>
      </c>
      <c r="BO83" s="461">
        <v>6.4941316415543238</v>
      </c>
      <c r="BP83" s="461">
        <v>6.5208564631245043</v>
      </c>
      <c r="BQ83" s="461">
        <v>6.5475812846946884</v>
      </c>
      <c r="BR83" s="461">
        <v>6.5743061062648698</v>
      </c>
      <c r="BS83" s="461">
        <v>6.6010309278350521</v>
      </c>
      <c r="BT83" s="461">
        <v>6.6277557494052353</v>
      </c>
      <c r="BU83" s="507">
        <v>6.6544805709754176</v>
      </c>
      <c r="BV83" s="461">
        <v>6.6812053925455999</v>
      </c>
      <c r="BW83" s="461">
        <v>6.7079302141157831</v>
      </c>
      <c r="BX83" s="461">
        <v>6.7346550356859645</v>
      </c>
      <c r="BY83" s="461">
        <v>6.7613798572561477</v>
      </c>
      <c r="BZ83" s="461">
        <v>6.78810467882633</v>
      </c>
      <c r="CA83" s="461">
        <v>6.8148295003965114</v>
      </c>
      <c r="CB83" s="461">
        <v>6.8415543219666954</v>
      </c>
      <c r="CC83" s="461">
        <v>6.868279143536876</v>
      </c>
      <c r="CD83" s="461">
        <v>6.8950039651070592</v>
      </c>
      <c r="CE83" s="461">
        <v>6.9217287866772415</v>
      </c>
      <c r="CF83" s="461">
        <v>6.9484536082474238</v>
      </c>
      <c r="CG83" s="461">
        <v>6.9751784298176069</v>
      </c>
      <c r="CH83" s="461">
        <v>7.0019032513877875</v>
      </c>
      <c r="CI83" s="461">
        <v>7.0286280729579715</v>
      </c>
      <c r="CJ83" s="461">
        <v>7.055352894528153</v>
      </c>
      <c r="CK83" s="461">
        <v>7.0820777160983353</v>
      </c>
      <c r="CL83" s="461">
        <v>7.1088025376685193</v>
      </c>
      <c r="CM83" s="461">
        <v>7.1355273592387007</v>
      </c>
      <c r="CN83" s="461">
        <v>7.162252180808883</v>
      </c>
      <c r="CO83" s="461">
        <v>7.1889770023790653</v>
      </c>
      <c r="CP83" s="461">
        <v>7.2157018239492476</v>
      </c>
      <c r="CQ83" s="461">
        <v>7.2424266455194308</v>
      </c>
      <c r="CR83" s="461">
        <v>7.2691514670896131</v>
      </c>
      <c r="CS83" s="461">
        <v>7.2958762886597954</v>
      </c>
      <c r="CT83" s="461">
        <v>7.3226011102299768</v>
      </c>
      <c r="CU83" s="461">
        <v>7.3493259318001591</v>
      </c>
      <c r="CV83" s="461">
        <v>7.3760507533703423</v>
      </c>
      <c r="CW83" s="461">
        <v>7.4027755749405246</v>
      </c>
      <c r="CX83" s="461">
        <v>7.4295003965107069</v>
      </c>
      <c r="CY83" s="461">
        <v>7.4562252180808892</v>
      </c>
      <c r="CZ83" s="461">
        <v>7.4829500396510724</v>
      </c>
      <c r="DA83" s="461">
        <v>7.5096748612212547</v>
      </c>
      <c r="DB83" s="461">
        <v>7.536399682791437</v>
      </c>
      <c r="DC83" s="461">
        <v>7.5631245043616202</v>
      </c>
      <c r="DD83" s="461">
        <v>7.5898493259318007</v>
      </c>
      <c r="DE83" s="461">
        <v>7.6165741475019848</v>
      </c>
      <c r="DF83" s="461">
        <v>7.6432989690721662</v>
      </c>
      <c r="DG83" s="461">
        <v>7.6700237906423485</v>
      </c>
      <c r="DH83" s="461">
        <v>7.6967486122125317</v>
      </c>
      <c r="DI83" s="461">
        <v>7.7234734337827131</v>
      </c>
      <c r="DJ83" s="461">
        <v>7.7501982553528963</v>
      </c>
      <c r="DK83" s="461">
        <v>7.7769230769230786</v>
      </c>
      <c r="DL83" s="461">
        <v>7.8036478984932609</v>
      </c>
      <c r="DM83" s="461">
        <v>7.8303727200634441</v>
      </c>
      <c r="DN83" s="461">
        <v>7.8570975416336246</v>
      </c>
      <c r="DO83" s="461">
        <v>7.8838223632038078</v>
      </c>
      <c r="DP83" s="461">
        <v>7.9105471847739901</v>
      </c>
      <c r="DQ83" s="461">
        <v>7.9372720063441724</v>
      </c>
      <c r="DR83" s="461">
        <v>7.9639968279143556</v>
      </c>
      <c r="DS83" s="461">
        <v>7.9907216494845379</v>
      </c>
      <c r="DT83" s="461">
        <v>8.0174464710547202</v>
      </c>
      <c r="DU83" s="461">
        <v>8.0441712926249043</v>
      </c>
      <c r="DV83" s="461">
        <v>8.0708961141950848</v>
      </c>
      <c r="DW83" s="461">
        <v>8.0976209357652671</v>
      </c>
      <c r="DX83" s="461">
        <v>8.1243457573354494</v>
      </c>
      <c r="DY83" s="461">
        <v>8.1510705789056317</v>
      </c>
      <c r="DZ83" s="461">
        <v>8.1777954004758158</v>
      </c>
      <c r="EA83" s="461">
        <v>8.2045202220459963</v>
      </c>
      <c r="EB83" s="461">
        <v>8.2312450436161804</v>
      </c>
      <c r="EC83" s="461">
        <v>8.2579698651863609</v>
      </c>
      <c r="ED83" s="461">
        <v>8.2846946867565432</v>
      </c>
      <c r="EE83" s="461">
        <v>8.3114195083267273</v>
      </c>
      <c r="EF83" s="461">
        <v>8.3381443298969096</v>
      </c>
      <c r="EG83" s="461">
        <v>8.3648691514670919</v>
      </c>
      <c r="EH83" s="461">
        <v>8.3915939730372742</v>
      </c>
      <c r="EI83" s="461">
        <v>8.4183187946074565</v>
      </c>
      <c r="EJ83" s="461">
        <v>8.4450436161776388</v>
      </c>
      <c r="EK83" s="461">
        <v>8.4717684377478211</v>
      </c>
      <c r="EL83" s="461">
        <v>8.4984932593180034</v>
      </c>
      <c r="EM83" s="461">
        <v>8.5252180808881857</v>
      </c>
      <c r="EN83" s="461">
        <v>8.551942902458368</v>
      </c>
      <c r="EO83" s="461">
        <v>8.5786677240285503</v>
      </c>
      <c r="EP83" s="461">
        <v>8.6053925455987326</v>
      </c>
      <c r="EQ83" s="461">
        <v>8.6321173671689149</v>
      </c>
      <c r="ER83" s="461">
        <v>8.6588421887390972</v>
      </c>
      <c r="ES83" s="461">
        <v>8.6855670103092795</v>
      </c>
      <c r="ET83" s="461">
        <v>8.7122918318794635</v>
      </c>
      <c r="EU83" s="461">
        <v>8.7390166534496458</v>
      </c>
      <c r="EV83" s="461">
        <v>8.7657414750198264</v>
      </c>
      <c r="EW83" s="461">
        <v>8.7924662965900087</v>
      </c>
      <c r="EX83" s="461">
        <v>8.8191911181601927</v>
      </c>
      <c r="EY83" s="461">
        <v>8.845915939730375</v>
      </c>
      <c r="EZ83" s="461">
        <v>8.8726407613005573</v>
      </c>
      <c r="FA83" s="461">
        <v>8.8993655828707396</v>
      </c>
      <c r="FB83" s="461">
        <v>8.9260904044409219</v>
      </c>
      <c r="FC83" s="461">
        <v>8.9528152260111042</v>
      </c>
      <c r="FD83" s="461">
        <v>8.9795400475812865</v>
      </c>
      <c r="FE83" s="461">
        <v>9.0062648691514688</v>
      </c>
    </row>
    <row r="84" spans="1:161" x14ac:dyDescent="0.25">
      <c r="A84" s="462">
        <v>7146315</v>
      </c>
      <c r="B84" s="505" t="s">
        <v>208</v>
      </c>
      <c r="C84" s="505" t="s">
        <v>124</v>
      </c>
      <c r="D84" s="461">
        <v>6.5233941316415551</v>
      </c>
      <c r="E84" s="461">
        <v>6.5596352101506739</v>
      </c>
      <c r="F84" s="461">
        <v>6.5958762886597935</v>
      </c>
      <c r="G84" s="461">
        <v>6.6321173671689149</v>
      </c>
      <c r="H84" s="461">
        <v>6.6683584456780336</v>
      </c>
      <c r="I84" s="461">
        <v>6.7045995241871532</v>
      </c>
      <c r="J84" s="461">
        <v>6.7408406026962728</v>
      </c>
      <c r="K84" s="461">
        <v>6.7770816812053924</v>
      </c>
      <c r="L84" s="461">
        <v>6.813322759714513</v>
      </c>
      <c r="M84" s="461">
        <v>6.8495638382236326</v>
      </c>
      <c r="N84" s="461">
        <v>6.8858049167327522</v>
      </c>
      <c r="O84" s="461">
        <v>6.9220459952418718</v>
      </c>
      <c r="P84" s="461">
        <v>6.9582870737509914</v>
      </c>
      <c r="Q84" s="461">
        <v>6.9945281522601119</v>
      </c>
      <c r="R84" s="461">
        <v>7.0307692307692315</v>
      </c>
      <c r="S84" s="461">
        <v>7.0670103092783512</v>
      </c>
      <c r="T84" s="461">
        <v>7.1032513877874708</v>
      </c>
      <c r="U84" s="461">
        <v>7.1394924662965913</v>
      </c>
      <c r="V84" s="461">
        <v>7.1757335448057109</v>
      </c>
      <c r="W84" s="461">
        <v>7.2119746233148305</v>
      </c>
      <c r="X84" s="461">
        <v>7.2482157018239501</v>
      </c>
      <c r="Y84" s="461">
        <v>7.2844567803330698</v>
      </c>
      <c r="Z84" s="461">
        <v>7.3206978588421885</v>
      </c>
      <c r="AA84" s="461">
        <v>7.3569389373513099</v>
      </c>
      <c r="AB84" s="461">
        <v>7.3931800158604277</v>
      </c>
      <c r="AC84" s="461">
        <v>7.4294210943695491</v>
      </c>
      <c r="AD84" s="461">
        <v>7.4656621728786687</v>
      </c>
      <c r="AE84" s="461">
        <v>7.5019032513877875</v>
      </c>
      <c r="AF84" s="461">
        <v>7.5381443298969089</v>
      </c>
      <c r="AG84" s="461">
        <v>7.5743854084060267</v>
      </c>
      <c r="AH84" s="461">
        <v>7.6106264869151472</v>
      </c>
      <c r="AI84" s="461">
        <v>7.6468675654242686</v>
      </c>
      <c r="AJ84" s="461">
        <v>7.6831086439333864</v>
      </c>
      <c r="AK84" s="461">
        <v>7.7193497224425061</v>
      </c>
      <c r="AL84" s="461">
        <v>7.7555908009516266</v>
      </c>
      <c r="AM84" s="461">
        <v>7.7918318794607462</v>
      </c>
      <c r="AN84" s="461">
        <v>7.8280729579698658</v>
      </c>
      <c r="AO84" s="461">
        <v>7.8643140364789854</v>
      </c>
      <c r="AP84" s="461">
        <v>7.900555114988105</v>
      </c>
      <c r="AQ84" s="461">
        <v>7.9367961934972238</v>
      </c>
      <c r="AR84" s="461">
        <v>7.9730372720063452</v>
      </c>
      <c r="AS84" s="461">
        <v>8.0092783505154657</v>
      </c>
      <c r="AT84" s="461">
        <v>8.0455194290245835</v>
      </c>
      <c r="AU84" s="461">
        <v>8.0817605075337049</v>
      </c>
      <c r="AV84" s="461">
        <v>8.1180015860428227</v>
      </c>
      <c r="AW84" s="461">
        <v>8.1542426645519424</v>
      </c>
      <c r="AX84" s="461">
        <v>8.1904837430610637</v>
      </c>
      <c r="AY84" s="461">
        <v>8.2267248215701816</v>
      </c>
      <c r="AZ84" s="461">
        <v>8.262965900079303</v>
      </c>
      <c r="BA84" s="461">
        <v>8.2992069785884226</v>
      </c>
      <c r="BB84" s="461">
        <v>8.3354480570975422</v>
      </c>
      <c r="BC84" s="461">
        <v>8.3716891356066636</v>
      </c>
      <c r="BD84" s="461">
        <v>8.4079302141157815</v>
      </c>
      <c r="BE84" s="461">
        <v>8.4441712926249011</v>
      </c>
      <c r="BF84" s="461">
        <v>8.4804123711340207</v>
      </c>
      <c r="BG84" s="461">
        <v>8.5166534496431403</v>
      </c>
      <c r="BH84" s="461">
        <v>8.5528945281522599</v>
      </c>
      <c r="BI84" s="461">
        <v>8.5891356066613795</v>
      </c>
      <c r="BJ84" s="461">
        <v>8.6253766851705009</v>
      </c>
      <c r="BK84" s="461">
        <v>8.6616177636796206</v>
      </c>
      <c r="BL84" s="461">
        <v>8.6978588421887402</v>
      </c>
      <c r="BM84" s="461">
        <v>8.7340999206978598</v>
      </c>
      <c r="BN84" s="461">
        <v>8.7703409992069794</v>
      </c>
      <c r="BO84" s="461">
        <v>8.806582077716099</v>
      </c>
      <c r="BP84" s="461">
        <v>8.8428231562252169</v>
      </c>
      <c r="BQ84" s="461">
        <v>8.8790642347343383</v>
      </c>
      <c r="BR84" s="461">
        <v>8.9153053132434579</v>
      </c>
      <c r="BS84" s="461">
        <v>8.9515463917525775</v>
      </c>
      <c r="BT84" s="461">
        <v>8.9877874702616989</v>
      </c>
      <c r="BU84" s="507">
        <v>9.0240285487708167</v>
      </c>
      <c r="BV84" s="461">
        <v>9.0602696272799363</v>
      </c>
      <c r="BW84" s="461">
        <v>9.0965107057890577</v>
      </c>
      <c r="BX84" s="461">
        <v>9.1327517842981756</v>
      </c>
      <c r="BY84" s="461">
        <v>9.168992862807297</v>
      </c>
      <c r="BZ84" s="461">
        <v>9.2052339413164148</v>
      </c>
      <c r="CA84" s="461">
        <v>9.2414750198255362</v>
      </c>
      <c r="CB84" s="461">
        <v>9.2777160983346558</v>
      </c>
      <c r="CC84" s="461">
        <v>9.3139571768437754</v>
      </c>
      <c r="CD84" s="461">
        <v>9.3501982553528951</v>
      </c>
      <c r="CE84" s="461">
        <v>9.3864393338620147</v>
      </c>
      <c r="CF84" s="461">
        <v>9.4226804123711343</v>
      </c>
      <c r="CG84" s="461">
        <v>9.4589214908802539</v>
      </c>
      <c r="CH84" s="461">
        <v>9.4951625693893735</v>
      </c>
      <c r="CI84" s="461">
        <v>9.5314036478984931</v>
      </c>
      <c r="CJ84" s="461">
        <v>9.5676447264076145</v>
      </c>
      <c r="CK84" s="461">
        <v>9.6038858049167342</v>
      </c>
      <c r="CL84" s="461">
        <v>9.6401268834258538</v>
      </c>
      <c r="CM84" s="461">
        <v>9.6763679619349734</v>
      </c>
      <c r="CN84" s="461">
        <v>9.712609040444093</v>
      </c>
      <c r="CO84" s="461">
        <v>9.7488501189532109</v>
      </c>
      <c r="CP84" s="461">
        <v>9.7850911974623322</v>
      </c>
      <c r="CQ84" s="461">
        <v>9.8213322759714519</v>
      </c>
      <c r="CR84" s="461">
        <v>9.8575733544805715</v>
      </c>
      <c r="CS84" s="461">
        <v>9.8938144329896929</v>
      </c>
      <c r="CT84" s="461">
        <v>9.9300555114988107</v>
      </c>
      <c r="CU84" s="461">
        <v>9.9662965900079303</v>
      </c>
      <c r="CV84" s="461">
        <v>10.002537668517052</v>
      </c>
      <c r="CW84" s="461">
        <v>10.03877874702617</v>
      </c>
      <c r="CX84" s="461">
        <v>10.075019825535291</v>
      </c>
      <c r="CY84" s="461">
        <v>10.111260904044409</v>
      </c>
      <c r="CZ84" s="461">
        <v>10.147501982553528</v>
      </c>
      <c r="DA84" s="461">
        <v>10.18374306106265</v>
      </c>
      <c r="DB84" s="461">
        <v>10.219984139571769</v>
      </c>
      <c r="DC84" s="461">
        <v>10.256225218080889</v>
      </c>
      <c r="DD84" s="461">
        <v>10.292466296590009</v>
      </c>
      <c r="DE84" s="461">
        <v>10.328707375099128</v>
      </c>
      <c r="DF84" s="461">
        <v>10.364948453608248</v>
      </c>
      <c r="DG84" s="461">
        <v>10.401189532117368</v>
      </c>
      <c r="DH84" s="461">
        <v>10.437430610626487</v>
      </c>
      <c r="DI84" s="461">
        <v>10.473671689135607</v>
      </c>
      <c r="DJ84" s="461">
        <v>10.509912767644728</v>
      </c>
      <c r="DK84" s="461">
        <v>10.546153846153848</v>
      </c>
      <c r="DL84" s="461">
        <v>10.582394924662967</v>
      </c>
      <c r="DM84" s="461">
        <v>10.618636003172087</v>
      </c>
      <c r="DN84" s="461">
        <v>10.654877081681205</v>
      </c>
      <c r="DO84" s="461">
        <v>10.691118160190326</v>
      </c>
      <c r="DP84" s="461">
        <v>10.727359238699446</v>
      </c>
      <c r="DQ84" s="461">
        <v>10.763600317208565</v>
      </c>
      <c r="DR84" s="461">
        <v>10.799841395717685</v>
      </c>
      <c r="DS84" s="461">
        <v>10.836082474226805</v>
      </c>
      <c r="DT84" s="461">
        <v>10.872323552735924</v>
      </c>
      <c r="DU84" s="461">
        <v>10.908564631245046</v>
      </c>
      <c r="DV84" s="461">
        <v>10.944805709754164</v>
      </c>
      <c r="DW84" s="461">
        <v>10.981046788263283</v>
      </c>
      <c r="DX84" s="461">
        <v>11.017287866772403</v>
      </c>
      <c r="DY84" s="461">
        <v>11.053528945281522</v>
      </c>
      <c r="DZ84" s="461">
        <v>11.089770023790644</v>
      </c>
      <c r="EA84" s="461">
        <v>11.126011102299763</v>
      </c>
      <c r="EB84" s="461">
        <v>11.162252180808883</v>
      </c>
      <c r="EC84" s="461">
        <v>11.198493259318003</v>
      </c>
      <c r="ED84" s="461">
        <v>11.234734337827122</v>
      </c>
      <c r="EE84" s="461">
        <v>11.270975416336242</v>
      </c>
      <c r="EF84" s="461">
        <v>11.307216494845362</v>
      </c>
      <c r="EG84" s="461">
        <v>11.343457573354481</v>
      </c>
      <c r="EH84" s="461">
        <v>11.379698651863601</v>
      </c>
      <c r="EI84" s="461">
        <v>11.41593973037272</v>
      </c>
      <c r="EJ84" s="461">
        <v>11.452180808881842</v>
      </c>
      <c r="EK84" s="461">
        <v>11.488421887390961</v>
      </c>
      <c r="EL84" s="461">
        <v>11.524662965900081</v>
      </c>
      <c r="EM84" s="461">
        <v>11.560904044409199</v>
      </c>
      <c r="EN84" s="461">
        <v>11.59714512291832</v>
      </c>
      <c r="EO84" s="461">
        <v>11.63338620142744</v>
      </c>
      <c r="EP84" s="461">
        <v>11.669627279936558</v>
      </c>
      <c r="EQ84" s="461">
        <v>11.705868358445679</v>
      </c>
      <c r="ER84" s="461">
        <v>11.742109436954799</v>
      </c>
      <c r="ES84" s="461">
        <v>11.778350515463918</v>
      </c>
      <c r="ET84" s="461">
        <v>11.81459159397304</v>
      </c>
      <c r="EU84" s="461">
        <v>11.850832672482158</v>
      </c>
      <c r="EV84" s="461">
        <v>11.887073750991277</v>
      </c>
      <c r="EW84" s="461">
        <v>11.923314829500397</v>
      </c>
      <c r="EX84" s="461">
        <v>11.959555908009516</v>
      </c>
      <c r="EY84" s="461">
        <v>11.995796986518638</v>
      </c>
      <c r="EZ84" s="461">
        <v>12.032038065027756</v>
      </c>
      <c r="FA84" s="461">
        <v>12.068279143536877</v>
      </c>
      <c r="FB84" s="461">
        <v>12.104520222045997</v>
      </c>
      <c r="FC84" s="461">
        <v>12.140761300555116</v>
      </c>
      <c r="FD84" s="461">
        <v>12.177002379064236</v>
      </c>
      <c r="FE84" s="461">
        <v>12.213243457573355</v>
      </c>
    </row>
    <row r="85" spans="1:161" x14ac:dyDescent="0.25">
      <c r="A85" s="462">
        <v>7146316</v>
      </c>
      <c r="B85" s="505" t="s">
        <v>209</v>
      </c>
      <c r="C85" s="505" t="s">
        <v>124</v>
      </c>
      <c r="D85" s="461">
        <v>8.4647105471847741</v>
      </c>
      <c r="E85" s="461">
        <v>8.511736716891356</v>
      </c>
      <c r="F85" s="461">
        <v>8.5587628865979379</v>
      </c>
      <c r="G85" s="461">
        <v>8.6057890563045216</v>
      </c>
      <c r="H85" s="461">
        <v>8.6528152260111018</v>
      </c>
      <c r="I85" s="461">
        <v>8.6998413957176854</v>
      </c>
      <c r="J85" s="461">
        <v>8.7468675654242674</v>
      </c>
      <c r="K85" s="461">
        <v>8.7938937351308475</v>
      </c>
      <c r="L85" s="461">
        <v>8.8409199048374312</v>
      </c>
      <c r="M85" s="461">
        <v>8.8879460745440131</v>
      </c>
      <c r="N85" s="461">
        <v>8.934972244250595</v>
      </c>
      <c r="O85" s="461">
        <v>8.9819984139571769</v>
      </c>
      <c r="P85" s="461">
        <v>9.0290245836637588</v>
      </c>
      <c r="Q85" s="461">
        <v>9.0760507533703425</v>
      </c>
      <c r="R85" s="461">
        <v>9.1230769230769226</v>
      </c>
      <c r="S85" s="461">
        <v>9.1701030927835063</v>
      </c>
      <c r="T85" s="461">
        <v>9.2171292624900882</v>
      </c>
      <c r="U85" s="461">
        <v>9.2641554321966684</v>
      </c>
      <c r="V85" s="461">
        <v>9.3111816019032521</v>
      </c>
      <c r="W85" s="461">
        <v>9.358207771609834</v>
      </c>
      <c r="X85" s="461">
        <v>9.4052339413164159</v>
      </c>
      <c r="Y85" s="461">
        <v>9.4522601110229978</v>
      </c>
      <c r="Z85" s="461">
        <v>9.4992862807295797</v>
      </c>
      <c r="AA85" s="461">
        <v>9.5463124504361634</v>
      </c>
      <c r="AB85" s="461">
        <v>9.5933386201427435</v>
      </c>
      <c r="AC85" s="461">
        <v>9.6403647898493254</v>
      </c>
      <c r="AD85" s="461">
        <v>9.6873909595559091</v>
      </c>
      <c r="AE85" s="461">
        <v>9.7344171292624893</v>
      </c>
      <c r="AF85" s="461">
        <v>9.7814432989690729</v>
      </c>
      <c r="AG85" s="461">
        <v>9.8284694686756549</v>
      </c>
      <c r="AH85" s="461">
        <v>9.8754956383822368</v>
      </c>
      <c r="AI85" s="461">
        <v>9.9225218080888187</v>
      </c>
      <c r="AJ85" s="461">
        <v>9.9695479777954006</v>
      </c>
      <c r="AK85" s="461">
        <v>10.016574147501984</v>
      </c>
      <c r="AL85" s="461">
        <v>10.063600317208564</v>
      </c>
      <c r="AM85" s="461">
        <v>10.110626486915146</v>
      </c>
      <c r="AN85" s="461">
        <v>10.15765265662173</v>
      </c>
      <c r="AO85" s="461">
        <v>10.20467882632831</v>
      </c>
      <c r="AP85" s="461">
        <v>10.251704996034894</v>
      </c>
      <c r="AQ85" s="461">
        <v>10.298731165741476</v>
      </c>
      <c r="AR85" s="461">
        <v>10.345757335448058</v>
      </c>
      <c r="AS85" s="461">
        <v>10.39278350515464</v>
      </c>
      <c r="AT85" s="461">
        <v>10.439809674861221</v>
      </c>
      <c r="AU85" s="461">
        <v>10.486835844567805</v>
      </c>
      <c r="AV85" s="461">
        <v>10.533862014274385</v>
      </c>
      <c r="AW85" s="461">
        <v>10.580888183980967</v>
      </c>
      <c r="AX85" s="461">
        <v>10.627914353687551</v>
      </c>
      <c r="AY85" s="461">
        <v>10.674940523394131</v>
      </c>
      <c r="AZ85" s="461">
        <v>10.721966693100715</v>
      </c>
      <c r="BA85" s="461">
        <v>10.768992862807297</v>
      </c>
      <c r="BB85" s="461">
        <v>10.816019032513879</v>
      </c>
      <c r="BC85" s="461">
        <v>10.86304520222046</v>
      </c>
      <c r="BD85" s="461">
        <v>10.910071371927042</v>
      </c>
      <c r="BE85" s="461">
        <v>10.957097541633626</v>
      </c>
      <c r="BF85" s="461">
        <v>11.004123711340206</v>
      </c>
      <c r="BG85" s="461">
        <v>11.051149881046788</v>
      </c>
      <c r="BH85" s="461">
        <v>11.098176050753372</v>
      </c>
      <c r="BI85" s="461">
        <v>11.145202220459952</v>
      </c>
      <c r="BJ85" s="461">
        <v>11.192228390166536</v>
      </c>
      <c r="BK85" s="461">
        <v>11.239254559873118</v>
      </c>
      <c r="BL85" s="461">
        <v>11.286280729579699</v>
      </c>
      <c r="BM85" s="461">
        <v>11.333306899286281</v>
      </c>
      <c r="BN85" s="461">
        <v>11.380333068992861</v>
      </c>
      <c r="BO85" s="461">
        <v>11.427359238699447</v>
      </c>
      <c r="BP85" s="461">
        <v>11.474385408406027</v>
      </c>
      <c r="BQ85" s="461">
        <v>11.521411578112609</v>
      </c>
      <c r="BR85" s="461">
        <v>11.568437747819193</v>
      </c>
      <c r="BS85" s="461">
        <v>11.615463917525773</v>
      </c>
      <c r="BT85" s="461">
        <v>11.662490087232356</v>
      </c>
      <c r="BU85" s="507">
        <v>11.709516256938937</v>
      </c>
      <c r="BV85" s="461">
        <v>11.75654242664552</v>
      </c>
      <c r="BW85" s="461">
        <v>11.803568596352102</v>
      </c>
      <c r="BX85" s="461">
        <v>11.850594766058682</v>
      </c>
      <c r="BY85" s="461">
        <v>11.897620935765266</v>
      </c>
      <c r="BZ85" s="461">
        <v>11.944647105471848</v>
      </c>
      <c r="CA85" s="461">
        <v>11.99167327517843</v>
      </c>
      <c r="CB85" s="461">
        <v>12.038699444885012</v>
      </c>
      <c r="CC85" s="461">
        <v>12.085725614591594</v>
      </c>
      <c r="CD85" s="461">
        <v>12.132751784298177</v>
      </c>
      <c r="CE85" s="461">
        <v>12.179777954004757</v>
      </c>
      <c r="CF85" s="461">
        <v>12.226804123711341</v>
      </c>
      <c r="CG85" s="461">
        <v>12.273830293417923</v>
      </c>
      <c r="CH85" s="461">
        <v>12.320856463124503</v>
      </c>
      <c r="CI85" s="461">
        <v>12.367882632831087</v>
      </c>
      <c r="CJ85" s="461">
        <v>12.414908802537669</v>
      </c>
      <c r="CK85" s="461">
        <v>12.461934972244251</v>
      </c>
      <c r="CL85" s="461">
        <v>12.508961141950833</v>
      </c>
      <c r="CM85" s="461">
        <v>12.555987311657415</v>
      </c>
      <c r="CN85" s="461">
        <v>12.603013481363998</v>
      </c>
      <c r="CO85" s="461">
        <v>12.650039651070578</v>
      </c>
      <c r="CP85" s="461">
        <v>12.697065820777162</v>
      </c>
      <c r="CQ85" s="461">
        <v>12.744091990483744</v>
      </c>
      <c r="CR85" s="461">
        <v>12.791118160190324</v>
      </c>
      <c r="CS85" s="461">
        <v>12.838144329896908</v>
      </c>
      <c r="CT85" s="461">
        <v>12.885170499603488</v>
      </c>
      <c r="CU85" s="461">
        <v>12.93219666931007</v>
      </c>
      <c r="CV85" s="461">
        <v>12.979222839016654</v>
      </c>
      <c r="CW85" s="461">
        <v>13.026249008723235</v>
      </c>
      <c r="CX85" s="461">
        <v>13.073275178429817</v>
      </c>
      <c r="CY85" s="461">
        <v>13.120301348136399</v>
      </c>
      <c r="CZ85" s="461">
        <v>13.167327517842983</v>
      </c>
      <c r="DA85" s="461">
        <v>13.214353687549565</v>
      </c>
      <c r="DB85" s="461">
        <v>13.261379857256147</v>
      </c>
      <c r="DC85" s="461">
        <v>13.308406026962729</v>
      </c>
      <c r="DD85" s="461">
        <v>13.355432196669312</v>
      </c>
      <c r="DE85" s="461">
        <v>13.402458366375894</v>
      </c>
      <c r="DF85" s="461">
        <v>13.449484536082476</v>
      </c>
      <c r="DG85" s="461">
        <v>13.496510705789056</v>
      </c>
      <c r="DH85" s="461">
        <v>13.543536875495642</v>
      </c>
      <c r="DI85" s="461">
        <v>13.59056304520222</v>
      </c>
      <c r="DJ85" s="461">
        <v>13.637589214908804</v>
      </c>
      <c r="DK85" s="461">
        <v>13.684615384615386</v>
      </c>
      <c r="DL85" s="461">
        <v>13.731641554321964</v>
      </c>
      <c r="DM85" s="461">
        <v>13.77866772402855</v>
      </c>
      <c r="DN85" s="461">
        <v>13.82569389373513</v>
      </c>
      <c r="DO85" s="461">
        <v>13.872720063441712</v>
      </c>
      <c r="DP85" s="461">
        <v>13.919746233148294</v>
      </c>
      <c r="DQ85" s="461">
        <v>13.966772402854877</v>
      </c>
      <c r="DR85" s="461">
        <v>14.013798572561459</v>
      </c>
      <c r="DS85" s="461">
        <v>14.060824742268041</v>
      </c>
      <c r="DT85" s="461">
        <v>14.107850911974623</v>
      </c>
      <c r="DU85" s="461">
        <v>14.154877081681207</v>
      </c>
      <c r="DV85" s="461">
        <v>14.201903251387789</v>
      </c>
      <c r="DW85" s="461">
        <v>14.24892942109437</v>
      </c>
      <c r="DX85" s="461">
        <v>14.295955590800952</v>
      </c>
      <c r="DY85" s="461">
        <v>14.342981760507536</v>
      </c>
      <c r="DZ85" s="461">
        <v>14.390007930214118</v>
      </c>
      <c r="EA85" s="461">
        <v>14.437034099920698</v>
      </c>
      <c r="EB85" s="461">
        <v>14.484060269627284</v>
      </c>
      <c r="EC85" s="461">
        <v>14.531086439333862</v>
      </c>
      <c r="ED85" s="461">
        <v>14.578112609040444</v>
      </c>
      <c r="EE85" s="461">
        <v>14.625138778747028</v>
      </c>
      <c r="EF85" s="461">
        <v>14.672164948453609</v>
      </c>
      <c r="EG85" s="461">
        <v>14.719191118160191</v>
      </c>
      <c r="EH85" s="461">
        <v>14.766217287866771</v>
      </c>
      <c r="EI85" s="461">
        <v>14.813243457573353</v>
      </c>
      <c r="EJ85" s="461">
        <v>14.860269627279939</v>
      </c>
      <c r="EK85" s="461">
        <v>14.907295796986519</v>
      </c>
      <c r="EL85" s="461">
        <v>14.954321966693101</v>
      </c>
      <c r="EM85" s="461">
        <v>15.001348136399683</v>
      </c>
      <c r="EN85" s="461">
        <v>15.048374306106265</v>
      </c>
      <c r="EO85" s="461">
        <v>15.095400475812848</v>
      </c>
      <c r="EP85" s="461">
        <v>15.14242664551943</v>
      </c>
      <c r="EQ85" s="461">
        <v>15.189452815226012</v>
      </c>
      <c r="ER85" s="461">
        <v>15.236478984932592</v>
      </c>
      <c r="ES85" s="461">
        <v>15.283505154639178</v>
      </c>
      <c r="ET85" s="461">
        <v>15.33053132434576</v>
      </c>
      <c r="EU85" s="461">
        <v>15.37755749405234</v>
      </c>
      <c r="EV85" s="461">
        <v>15.424583663758922</v>
      </c>
      <c r="EW85" s="461">
        <v>15.471609833465504</v>
      </c>
      <c r="EX85" s="461">
        <v>15.518636003172086</v>
      </c>
      <c r="EY85" s="461">
        <v>15.565662172878669</v>
      </c>
      <c r="EZ85" s="461">
        <v>15.612688342585251</v>
      </c>
      <c r="FA85" s="461">
        <v>15.659714512291833</v>
      </c>
      <c r="FB85" s="461">
        <v>15.706740681998413</v>
      </c>
      <c r="FC85" s="461">
        <v>15.753766851704995</v>
      </c>
      <c r="FD85" s="461">
        <v>15.800793021411581</v>
      </c>
      <c r="FE85" s="461">
        <v>15.847819191118161</v>
      </c>
    </row>
    <row r="86" spans="1:161" x14ac:dyDescent="0.25">
      <c r="A86" s="462">
        <v>7146317</v>
      </c>
      <c r="B86" s="505" t="s">
        <v>248</v>
      </c>
      <c r="C86" s="505" t="s">
        <v>124</v>
      </c>
      <c r="D86" s="461">
        <v>9.5187946074544012</v>
      </c>
      <c r="E86" s="461">
        <v>9.5728786677240301</v>
      </c>
      <c r="F86" s="461">
        <v>9.6269627279936572</v>
      </c>
      <c r="G86" s="461">
        <v>9.6810467882632842</v>
      </c>
      <c r="H86" s="461">
        <v>9.7351308485329113</v>
      </c>
      <c r="I86" s="461">
        <v>9.7892149088025384</v>
      </c>
      <c r="J86" s="461">
        <v>9.8432989690721655</v>
      </c>
      <c r="K86" s="461">
        <v>9.8973830293417926</v>
      </c>
      <c r="L86" s="461">
        <v>9.9514670896114197</v>
      </c>
      <c r="M86" s="461">
        <v>10.005551149881049</v>
      </c>
      <c r="N86" s="461">
        <v>10.059635210150676</v>
      </c>
      <c r="O86" s="461">
        <v>10.113719270420303</v>
      </c>
      <c r="P86" s="461">
        <v>10.16780333068993</v>
      </c>
      <c r="Q86" s="461">
        <v>10.221887390959557</v>
      </c>
      <c r="R86" s="461">
        <v>10.275971451229184</v>
      </c>
      <c r="S86" s="461">
        <v>10.330055511498813</v>
      </c>
      <c r="T86" s="461">
        <v>10.384139571768438</v>
      </c>
      <c r="U86" s="461">
        <v>10.438223632038065</v>
      </c>
      <c r="V86" s="461">
        <v>10.492307692307694</v>
      </c>
      <c r="W86" s="461">
        <v>10.546391752577321</v>
      </c>
      <c r="X86" s="461">
        <v>10.600475812846948</v>
      </c>
      <c r="Y86" s="461">
        <v>10.654559873116575</v>
      </c>
      <c r="Z86" s="461">
        <v>10.708643933386202</v>
      </c>
      <c r="AA86" s="461">
        <v>10.762727993655831</v>
      </c>
      <c r="AB86" s="461">
        <v>10.816812053925457</v>
      </c>
      <c r="AC86" s="461">
        <v>10.870896114195084</v>
      </c>
      <c r="AD86" s="461">
        <v>10.924980174464713</v>
      </c>
      <c r="AE86" s="461">
        <v>10.979064234734338</v>
      </c>
      <c r="AF86" s="461">
        <v>11.033148295003967</v>
      </c>
      <c r="AG86" s="461">
        <v>11.087232355273594</v>
      </c>
      <c r="AH86" s="461">
        <v>11.141316415543221</v>
      </c>
      <c r="AI86" s="461">
        <v>11.19540047581285</v>
      </c>
      <c r="AJ86" s="461">
        <v>11.249484536082475</v>
      </c>
      <c r="AK86" s="461">
        <v>11.303568596352104</v>
      </c>
      <c r="AL86" s="461">
        <v>11.357652656621729</v>
      </c>
      <c r="AM86" s="461">
        <v>11.411736716891356</v>
      </c>
      <c r="AN86" s="461">
        <v>11.465820777160985</v>
      </c>
      <c r="AO86" s="461">
        <v>11.519904837430612</v>
      </c>
      <c r="AP86" s="461">
        <v>11.573988897700239</v>
      </c>
      <c r="AQ86" s="461">
        <v>11.628072957969867</v>
      </c>
      <c r="AR86" s="461">
        <v>11.682157018239494</v>
      </c>
      <c r="AS86" s="461">
        <v>11.736241078509122</v>
      </c>
      <c r="AT86" s="461">
        <v>11.790325138778748</v>
      </c>
      <c r="AU86" s="461">
        <v>11.844409199048375</v>
      </c>
      <c r="AV86" s="461">
        <v>11.898493259318002</v>
      </c>
      <c r="AW86" s="461">
        <v>11.952577319587631</v>
      </c>
      <c r="AX86" s="461">
        <v>12.006661379857258</v>
      </c>
      <c r="AY86" s="461">
        <v>12.060745440126885</v>
      </c>
      <c r="AZ86" s="461">
        <v>12.114829500396512</v>
      </c>
      <c r="BA86" s="461">
        <v>12.168913560666137</v>
      </c>
      <c r="BB86" s="461">
        <v>12.222997620935766</v>
      </c>
      <c r="BC86" s="461">
        <v>12.277081681205393</v>
      </c>
      <c r="BD86" s="461">
        <v>12.33116574147502</v>
      </c>
      <c r="BE86" s="461">
        <v>12.385249801744649</v>
      </c>
      <c r="BF86" s="461">
        <v>12.439333862014275</v>
      </c>
      <c r="BG86" s="461">
        <v>12.493417922283903</v>
      </c>
      <c r="BH86" s="461">
        <v>12.547501982553531</v>
      </c>
      <c r="BI86" s="461">
        <v>12.601586042823158</v>
      </c>
      <c r="BJ86" s="461">
        <v>12.655670103092787</v>
      </c>
      <c r="BK86" s="461">
        <v>12.709754163362412</v>
      </c>
      <c r="BL86" s="461">
        <v>12.763838223632041</v>
      </c>
      <c r="BM86" s="461">
        <v>12.817922283901668</v>
      </c>
      <c r="BN86" s="461">
        <v>12.872006344171293</v>
      </c>
      <c r="BO86" s="461">
        <v>12.926090404440922</v>
      </c>
      <c r="BP86" s="461">
        <v>12.980174464710549</v>
      </c>
      <c r="BQ86" s="461">
        <v>13.034258524980178</v>
      </c>
      <c r="BR86" s="461">
        <v>13.088342585249807</v>
      </c>
      <c r="BS86" s="461">
        <v>13.14242664551943</v>
      </c>
      <c r="BT86" s="461">
        <v>13.196510705789059</v>
      </c>
      <c r="BU86" s="507">
        <v>13.250594766058684</v>
      </c>
      <c r="BV86" s="461">
        <v>13.304678826328312</v>
      </c>
      <c r="BW86" s="461">
        <v>13.35876288659794</v>
      </c>
      <c r="BX86" s="461">
        <v>13.412846946867569</v>
      </c>
      <c r="BY86" s="461">
        <v>13.466931007137196</v>
      </c>
      <c r="BZ86" s="461">
        <v>13.521015067406822</v>
      </c>
      <c r="CA86" s="461">
        <v>13.575099127676449</v>
      </c>
      <c r="CB86" s="461">
        <v>13.629183187946078</v>
      </c>
      <c r="CC86" s="461">
        <v>13.683267248215703</v>
      </c>
      <c r="CD86" s="461">
        <v>13.73735130848533</v>
      </c>
      <c r="CE86" s="461">
        <v>13.791435368754959</v>
      </c>
      <c r="CF86" s="461">
        <v>13.845519429024588</v>
      </c>
      <c r="CG86" s="461">
        <v>13.899603489294215</v>
      </c>
      <c r="CH86" s="461">
        <v>13.95368754956384</v>
      </c>
      <c r="CI86" s="461">
        <v>14.007771609833469</v>
      </c>
      <c r="CJ86" s="461">
        <v>14.061855670103093</v>
      </c>
      <c r="CK86" s="461">
        <v>14.115939730372721</v>
      </c>
      <c r="CL86" s="461">
        <v>14.17002379064235</v>
      </c>
      <c r="CM86" s="461">
        <v>14.224107850911977</v>
      </c>
      <c r="CN86" s="461">
        <v>14.278191911181606</v>
      </c>
      <c r="CO86" s="461">
        <v>14.33227597145123</v>
      </c>
      <c r="CP86" s="461">
        <v>14.386360031720859</v>
      </c>
      <c r="CQ86" s="461">
        <v>14.440444091990488</v>
      </c>
      <c r="CR86" s="461">
        <v>14.494528152260111</v>
      </c>
      <c r="CS86" s="461">
        <v>14.54861221252974</v>
      </c>
      <c r="CT86" s="461">
        <v>14.602696272799369</v>
      </c>
      <c r="CU86" s="461">
        <v>14.656780333068996</v>
      </c>
      <c r="CV86" s="461">
        <v>14.710864393338625</v>
      </c>
      <c r="CW86" s="461">
        <v>14.76494845360825</v>
      </c>
      <c r="CX86" s="461">
        <v>14.819032513877877</v>
      </c>
      <c r="CY86" s="461">
        <v>14.873116574147506</v>
      </c>
      <c r="CZ86" s="461">
        <v>14.927200634417133</v>
      </c>
      <c r="DA86" s="461">
        <v>14.981284694686762</v>
      </c>
      <c r="DB86" s="461">
        <v>15.035368754956387</v>
      </c>
      <c r="DC86" s="461">
        <v>15.089452815226014</v>
      </c>
      <c r="DD86" s="461">
        <v>15.14353687549564</v>
      </c>
      <c r="DE86" s="461">
        <v>15.197620935765269</v>
      </c>
      <c r="DF86" s="461">
        <v>15.251704996034896</v>
      </c>
      <c r="DG86" s="461">
        <v>15.305789056304524</v>
      </c>
      <c r="DH86" s="461">
        <v>15.359873116574152</v>
      </c>
      <c r="DI86" s="461">
        <v>15.413957176843777</v>
      </c>
      <c r="DJ86" s="461">
        <v>15.468041237113406</v>
      </c>
      <c r="DK86" s="461">
        <v>15.522125297383033</v>
      </c>
      <c r="DL86" s="461">
        <v>15.576209357652662</v>
      </c>
      <c r="DM86" s="461">
        <v>15.630293417922289</v>
      </c>
      <c r="DN86" s="461">
        <v>15.684377478191914</v>
      </c>
      <c r="DO86" s="461">
        <v>15.738461538461543</v>
      </c>
      <c r="DP86" s="461">
        <v>15.79254559873117</v>
      </c>
      <c r="DQ86" s="461">
        <v>15.846629659000795</v>
      </c>
      <c r="DR86" s="461">
        <v>15.900713719270424</v>
      </c>
      <c r="DS86" s="461">
        <v>15.954797779540051</v>
      </c>
      <c r="DT86" s="461">
        <v>16.008881839809678</v>
      </c>
      <c r="DU86" s="461">
        <v>16.062965900079309</v>
      </c>
      <c r="DV86" s="461">
        <v>16.117049960348933</v>
      </c>
      <c r="DW86" s="461">
        <v>16.17113402061856</v>
      </c>
      <c r="DX86" s="461">
        <v>16.225218080888187</v>
      </c>
      <c r="DY86" s="461">
        <v>16.279302141157814</v>
      </c>
      <c r="DZ86" s="461">
        <v>16.333386201427441</v>
      </c>
      <c r="EA86" s="461">
        <v>16.387470261697072</v>
      </c>
      <c r="EB86" s="461">
        <v>16.441554321966699</v>
      </c>
      <c r="EC86" s="461">
        <v>16.495638382236322</v>
      </c>
      <c r="ED86" s="461">
        <v>16.549722442505953</v>
      </c>
      <c r="EE86" s="461">
        <v>16.60380650277558</v>
      </c>
      <c r="EF86" s="461">
        <v>16.657890563045203</v>
      </c>
      <c r="EG86" s="461">
        <v>16.711974623314834</v>
      </c>
      <c r="EH86" s="461">
        <v>16.766058683584461</v>
      </c>
      <c r="EI86" s="461">
        <v>16.820142743854088</v>
      </c>
      <c r="EJ86" s="461">
        <v>16.874226804123715</v>
      </c>
      <c r="EK86" s="461">
        <v>16.928310864393342</v>
      </c>
      <c r="EL86" s="461">
        <v>16.98239492466297</v>
      </c>
      <c r="EM86" s="461">
        <v>17.036478984932597</v>
      </c>
      <c r="EN86" s="461">
        <v>17.090563045202224</v>
      </c>
      <c r="EO86" s="461">
        <v>17.144647105471851</v>
      </c>
      <c r="EP86" s="461">
        <v>17.198731165741478</v>
      </c>
      <c r="EQ86" s="461">
        <v>17.252815226011109</v>
      </c>
      <c r="ER86" s="461">
        <v>17.306899286280732</v>
      </c>
      <c r="ES86" s="461">
        <v>17.360983346550359</v>
      </c>
      <c r="ET86" s="461">
        <v>17.41506740681999</v>
      </c>
      <c r="EU86" s="461">
        <v>17.469151467089613</v>
      </c>
      <c r="EV86" s="461">
        <v>17.52323552735924</v>
      </c>
      <c r="EW86" s="461">
        <v>17.577319587628871</v>
      </c>
      <c r="EX86" s="461">
        <v>17.631403647898498</v>
      </c>
      <c r="EY86" s="461">
        <v>17.685487708168125</v>
      </c>
      <c r="EZ86" s="461">
        <v>17.739571768437752</v>
      </c>
      <c r="FA86" s="461">
        <v>17.793655828707379</v>
      </c>
      <c r="FB86" s="461">
        <v>17.847739888977003</v>
      </c>
      <c r="FC86" s="461">
        <v>17.901823949246634</v>
      </c>
      <c r="FD86" s="461">
        <v>17.955908009516261</v>
      </c>
      <c r="FE86" s="461">
        <v>18.009992069785888</v>
      </c>
    </row>
    <row r="87" spans="1:161" x14ac:dyDescent="0.25">
      <c r="A87" s="462">
        <v>7146318</v>
      </c>
      <c r="B87" s="505" t="s">
        <v>210</v>
      </c>
      <c r="C87" s="505" t="s">
        <v>124</v>
      </c>
      <c r="D87" s="461">
        <v>9.8350515463917532</v>
      </c>
      <c r="E87" s="461">
        <v>9.8896907216494849</v>
      </c>
      <c r="F87" s="461">
        <v>9.9443298969072167</v>
      </c>
      <c r="G87" s="461">
        <v>9.9989690721649502</v>
      </c>
      <c r="H87" s="461">
        <v>10.053608247422682</v>
      </c>
      <c r="I87" s="461">
        <v>10.108247422680412</v>
      </c>
      <c r="J87" s="461">
        <v>10.162886597938144</v>
      </c>
      <c r="K87" s="461">
        <v>10.217525773195877</v>
      </c>
      <c r="L87" s="461">
        <v>10.272164948453609</v>
      </c>
      <c r="M87" s="461">
        <v>10.326804123711341</v>
      </c>
      <c r="N87" s="461">
        <v>10.381443298969073</v>
      </c>
      <c r="O87" s="461">
        <v>10.436082474226804</v>
      </c>
      <c r="P87" s="461">
        <v>10.490721649484536</v>
      </c>
      <c r="Q87" s="461">
        <v>10.54536082474227</v>
      </c>
      <c r="R87" s="461">
        <v>10.600000000000001</v>
      </c>
      <c r="S87" s="461">
        <v>10.654639175257731</v>
      </c>
      <c r="T87" s="461">
        <v>10.709278350515463</v>
      </c>
      <c r="U87" s="461">
        <v>10.763917525773197</v>
      </c>
      <c r="V87" s="461">
        <v>10.818556701030928</v>
      </c>
      <c r="W87" s="461">
        <v>10.87319587628866</v>
      </c>
      <c r="X87" s="461">
        <v>10.927835051546392</v>
      </c>
      <c r="Y87" s="461">
        <v>10.982474226804126</v>
      </c>
      <c r="Z87" s="461">
        <v>11.037113402061856</v>
      </c>
      <c r="AA87" s="461">
        <v>11.091752577319587</v>
      </c>
      <c r="AB87" s="461">
        <v>11.146391752577319</v>
      </c>
      <c r="AC87" s="461">
        <v>11.201030927835053</v>
      </c>
      <c r="AD87" s="461">
        <v>11.255670103092784</v>
      </c>
      <c r="AE87" s="461">
        <v>11.310309278350514</v>
      </c>
      <c r="AF87" s="461">
        <v>11.364948453608248</v>
      </c>
      <c r="AG87" s="461">
        <v>11.41958762886598</v>
      </c>
      <c r="AH87" s="461">
        <v>11.474226804123711</v>
      </c>
      <c r="AI87" s="461">
        <v>11.528865979381445</v>
      </c>
      <c r="AJ87" s="461">
        <v>11.583505154639175</v>
      </c>
      <c r="AK87" s="461">
        <v>11.638144329896907</v>
      </c>
      <c r="AL87" s="461">
        <v>11.692783505154638</v>
      </c>
      <c r="AM87" s="461">
        <v>11.747422680412372</v>
      </c>
      <c r="AN87" s="461">
        <v>11.802061855670104</v>
      </c>
      <c r="AO87" s="461">
        <v>11.856701030927834</v>
      </c>
      <c r="AP87" s="461">
        <v>11.911340206185567</v>
      </c>
      <c r="AQ87" s="461">
        <v>11.965979381443299</v>
      </c>
      <c r="AR87" s="461">
        <v>12.020618556701031</v>
      </c>
      <c r="AS87" s="461">
        <v>12.075257731958764</v>
      </c>
      <c r="AT87" s="461">
        <v>12.129896907216494</v>
      </c>
      <c r="AU87" s="461">
        <v>12.184536082474228</v>
      </c>
      <c r="AV87" s="461">
        <v>12.239175257731958</v>
      </c>
      <c r="AW87" s="461">
        <v>12.293814432989691</v>
      </c>
      <c r="AX87" s="461">
        <v>12.348453608247425</v>
      </c>
      <c r="AY87" s="461">
        <v>12.403092783505155</v>
      </c>
      <c r="AZ87" s="461">
        <v>12.457731958762887</v>
      </c>
      <c r="BA87" s="461">
        <v>12.512371134020619</v>
      </c>
      <c r="BB87" s="461">
        <v>12.56701030927835</v>
      </c>
      <c r="BC87" s="461">
        <v>12.621649484536084</v>
      </c>
      <c r="BD87" s="461">
        <v>12.676288659793814</v>
      </c>
      <c r="BE87" s="461">
        <v>12.730927835051547</v>
      </c>
      <c r="BF87" s="461">
        <v>12.785567010309277</v>
      </c>
      <c r="BG87" s="461">
        <v>12.840206185567009</v>
      </c>
      <c r="BH87" s="461">
        <v>12.894845360824744</v>
      </c>
      <c r="BI87" s="461">
        <v>12.949484536082473</v>
      </c>
      <c r="BJ87" s="461">
        <v>13.004123711340206</v>
      </c>
      <c r="BK87" s="461">
        <v>13.058762886597938</v>
      </c>
      <c r="BL87" s="461">
        <v>13.11340206185567</v>
      </c>
      <c r="BM87" s="461">
        <v>13.168041237113403</v>
      </c>
      <c r="BN87" s="461">
        <v>13.222680412371131</v>
      </c>
      <c r="BO87" s="461">
        <v>13.277319587628867</v>
      </c>
      <c r="BP87" s="461">
        <v>13.331958762886599</v>
      </c>
      <c r="BQ87" s="461">
        <v>13.386597938144329</v>
      </c>
      <c r="BR87" s="461">
        <v>13.441237113402064</v>
      </c>
      <c r="BS87" s="461">
        <v>13.495876288659792</v>
      </c>
      <c r="BT87" s="461">
        <v>13.550515463917526</v>
      </c>
      <c r="BU87" s="507">
        <v>13.605154639175257</v>
      </c>
      <c r="BV87" s="461">
        <v>13.659793814432989</v>
      </c>
      <c r="BW87" s="461">
        <v>13.714432989690723</v>
      </c>
      <c r="BX87" s="461">
        <v>13.769072164948453</v>
      </c>
      <c r="BY87" s="461">
        <v>13.823711340206186</v>
      </c>
      <c r="BZ87" s="461">
        <v>13.878350515463918</v>
      </c>
      <c r="CA87" s="461">
        <v>13.93298969072165</v>
      </c>
      <c r="CB87" s="461">
        <v>13.987628865979383</v>
      </c>
      <c r="CC87" s="461">
        <v>14.042268041237111</v>
      </c>
      <c r="CD87" s="461">
        <v>14.096907216494847</v>
      </c>
      <c r="CE87" s="461">
        <v>14.151546391752577</v>
      </c>
      <c r="CF87" s="461">
        <v>14.206185567010309</v>
      </c>
      <c r="CG87" s="461">
        <v>14.260824742268044</v>
      </c>
      <c r="CH87" s="461">
        <v>14.315463917525772</v>
      </c>
      <c r="CI87" s="461">
        <v>14.370103092783506</v>
      </c>
      <c r="CJ87" s="461">
        <v>14.424742268041237</v>
      </c>
      <c r="CK87" s="461">
        <v>14.479381443298969</v>
      </c>
      <c r="CL87" s="461">
        <v>14.534020618556703</v>
      </c>
      <c r="CM87" s="461">
        <v>14.588659793814431</v>
      </c>
      <c r="CN87" s="461">
        <v>14.643298969072166</v>
      </c>
      <c r="CO87" s="461">
        <v>14.697938144329896</v>
      </c>
      <c r="CP87" s="461">
        <v>14.752577319587628</v>
      </c>
      <c r="CQ87" s="461">
        <v>14.807216494845363</v>
      </c>
      <c r="CR87" s="461">
        <v>14.861855670103091</v>
      </c>
      <c r="CS87" s="461">
        <v>14.916494845360825</v>
      </c>
      <c r="CT87" s="461">
        <v>14.971134020618557</v>
      </c>
      <c r="CU87" s="461">
        <v>15.025773195876289</v>
      </c>
      <c r="CV87" s="461">
        <v>15.080412371134022</v>
      </c>
      <c r="CW87" s="461">
        <v>15.135051546391754</v>
      </c>
      <c r="CX87" s="461">
        <v>15.189690721649486</v>
      </c>
      <c r="CY87" s="461">
        <v>15.244329896907217</v>
      </c>
      <c r="CZ87" s="461">
        <v>15.298969072164947</v>
      </c>
      <c r="DA87" s="461">
        <v>15.353608247422683</v>
      </c>
      <c r="DB87" s="461">
        <v>15.408247422680414</v>
      </c>
      <c r="DC87" s="461">
        <v>15.462886597938144</v>
      </c>
      <c r="DD87" s="461">
        <v>15.517525773195876</v>
      </c>
      <c r="DE87" s="461">
        <v>15.572164948453608</v>
      </c>
      <c r="DF87" s="461">
        <v>15.626804123711342</v>
      </c>
      <c r="DG87" s="461">
        <v>15.681443298969072</v>
      </c>
      <c r="DH87" s="461">
        <v>15.736082474226805</v>
      </c>
      <c r="DI87" s="461">
        <v>15.790721649484537</v>
      </c>
      <c r="DJ87" s="461">
        <v>15.845360824742269</v>
      </c>
      <c r="DK87" s="461">
        <v>15.900000000000002</v>
      </c>
      <c r="DL87" s="461">
        <v>15.95463917525773</v>
      </c>
      <c r="DM87" s="461">
        <v>16.009278350515466</v>
      </c>
      <c r="DN87" s="461">
        <v>16.063917525773196</v>
      </c>
      <c r="DO87" s="461">
        <v>16.118556701030929</v>
      </c>
      <c r="DP87" s="461">
        <v>16.173195876288663</v>
      </c>
      <c r="DQ87" s="461">
        <v>16.227835051546389</v>
      </c>
      <c r="DR87" s="461">
        <v>16.282474226804126</v>
      </c>
      <c r="DS87" s="461">
        <v>16.337113402061856</v>
      </c>
      <c r="DT87" s="461">
        <v>16.391752577319586</v>
      </c>
      <c r="DU87" s="461">
        <v>16.446391752577323</v>
      </c>
      <c r="DV87" s="461">
        <v>16.50103092783505</v>
      </c>
      <c r="DW87" s="461">
        <v>16.555670103092783</v>
      </c>
      <c r="DX87" s="461">
        <v>16.610309278350517</v>
      </c>
      <c r="DY87" s="461">
        <v>16.664948453608247</v>
      </c>
      <c r="DZ87" s="461">
        <v>16.71958762886598</v>
      </c>
      <c r="EA87" s="461">
        <v>16.77422680412371</v>
      </c>
      <c r="EB87" s="461">
        <v>16.828865979381444</v>
      </c>
      <c r="EC87" s="461">
        <v>16.883505154639177</v>
      </c>
      <c r="ED87" s="461">
        <v>16.938144329896907</v>
      </c>
      <c r="EE87" s="461">
        <v>16.992783505154641</v>
      </c>
      <c r="EF87" s="461">
        <v>17.047422680412371</v>
      </c>
      <c r="EG87" s="461">
        <v>17.102061855670105</v>
      </c>
      <c r="EH87" s="461">
        <v>17.156701030927834</v>
      </c>
      <c r="EI87" s="461">
        <v>17.211340206185568</v>
      </c>
      <c r="EJ87" s="461">
        <v>17.265979381443302</v>
      </c>
      <c r="EK87" s="461">
        <v>17.320618556701032</v>
      </c>
      <c r="EL87" s="461">
        <v>17.375257731958765</v>
      </c>
      <c r="EM87" s="461">
        <v>17.429896907216495</v>
      </c>
      <c r="EN87" s="461">
        <v>17.484536082474225</v>
      </c>
      <c r="EO87" s="461">
        <v>17.539175257731962</v>
      </c>
      <c r="EP87" s="461">
        <v>17.593814432989689</v>
      </c>
      <c r="EQ87" s="461">
        <v>17.648453608247422</v>
      </c>
      <c r="ER87" s="461">
        <v>17.703092783505156</v>
      </c>
      <c r="ES87" s="461">
        <v>17.757731958762886</v>
      </c>
      <c r="ET87" s="461">
        <v>17.812371134020619</v>
      </c>
      <c r="EU87" s="461">
        <v>17.867010309278349</v>
      </c>
      <c r="EV87" s="461">
        <v>17.921649484536083</v>
      </c>
      <c r="EW87" s="461">
        <v>17.976288659793816</v>
      </c>
      <c r="EX87" s="461">
        <v>18.030927835051546</v>
      </c>
      <c r="EY87" s="461">
        <v>18.08556701030928</v>
      </c>
      <c r="EZ87" s="461">
        <v>18.14020618556701</v>
      </c>
      <c r="FA87" s="461">
        <v>18.194845360824743</v>
      </c>
      <c r="FB87" s="461">
        <v>18.249484536082473</v>
      </c>
      <c r="FC87" s="461">
        <v>18.304123711340207</v>
      </c>
      <c r="FD87" s="461">
        <v>18.35876288659794</v>
      </c>
      <c r="FE87" s="461">
        <v>18.41340206185567</v>
      </c>
    </row>
    <row r="88" spans="1:161" x14ac:dyDescent="0.25">
      <c r="A88" s="462">
        <v>7146319</v>
      </c>
      <c r="B88" s="505" t="s">
        <v>210</v>
      </c>
      <c r="C88" s="505" t="s">
        <v>124</v>
      </c>
      <c r="D88" s="461">
        <v>13.329103885804917</v>
      </c>
      <c r="E88" s="461">
        <v>13.404837430610625</v>
      </c>
      <c r="F88" s="461">
        <v>13.480570975416336</v>
      </c>
      <c r="G88" s="461">
        <v>13.556304520222048</v>
      </c>
      <c r="H88" s="461">
        <v>13.632038065027755</v>
      </c>
      <c r="I88" s="461">
        <v>13.707771609833467</v>
      </c>
      <c r="J88" s="461">
        <v>13.783505154639176</v>
      </c>
      <c r="K88" s="461">
        <v>13.859238699444884</v>
      </c>
      <c r="L88" s="461">
        <v>13.934972244250595</v>
      </c>
      <c r="M88" s="461">
        <v>14.010705789056306</v>
      </c>
      <c r="N88" s="461">
        <v>14.086439333862014</v>
      </c>
      <c r="O88" s="461">
        <v>14.162172878667725</v>
      </c>
      <c r="P88" s="461">
        <v>14.237906423473433</v>
      </c>
      <c r="Q88" s="461">
        <v>14.313639968279144</v>
      </c>
      <c r="R88" s="461">
        <v>14.389373513084854</v>
      </c>
      <c r="S88" s="461">
        <v>14.465107057890565</v>
      </c>
      <c r="T88" s="461">
        <v>14.540840602696273</v>
      </c>
      <c r="U88" s="461">
        <v>14.616574147501984</v>
      </c>
      <c r="V88" s="461">
        <v>14.692307692307695</v>
      </c>
      <c r="W88" s="461">
        <v>14.768041237113403</v>
      </c>
      <c r="X88" s="461">
        <v>14.843774781919112</v>
      </c>
      <c r="Y88" s="461">
        <v>14.919508326724824</v>
      </c>
      <c r="Z88" s="461">
        <v>14.995241871530531</v>
      </c>
      <c r="AA88" s="461">
        <v>15.070975416336243</v>
      </c>
      <c r="AB88" s="461">
        <v>15.14670896114195</v>
      </c>
      <c r="AC88" s="461">
        <v>15.222442505947662</v>
      </c>
      <c r="AD88" s="461">
        <v>15.298176050753371</v>
      </c>
      <c r="AE88" s="461">
        <v>15.373909595559081</v>
      </c>
      <c r="AF88" s="461">
        <v>15.44964314036479</v>
      </c>
      <c r="AG88" s="461">
        <v>15.525376685170498</v>
      </c>
      <c r="AH88" s="461">
        <v>15.601110229976209</v>
      </c>
      <c r="AI88" s="461">
        <v>15.67684377478192</v>
      </c>
      <c r="AJ88" s="461">
        <v>15.752577319587628</v>
      </c>
      <c r="AK88" s="461">
        <v>15.828310864393339</v>
      </c>
      <c r="AL88" s="461">
        <v>15.904044409199047</v>
      </c>
      <c r="AM88" s="461">
        <v>15.979777954004758</v>
      </c>
      <c r="AN88" s="461">
        <v>16.055511498810468</v>
      </c>
      <c r="AO88" s="461">
        <v>16.131245043616175</v>
      </c>
      <c r="AP88" s="461">
        <v>16.206978588421887</v>
      </c>
      <c r="AQ88" s="461">
        <v>16.282712133227594</v>
      </c>
      <c r="AR88" s="461">
        <v>16.358445678033306</v>
      </c>
      <c r="AS88" s="461">
        <v>16.434179222839017</v>
      </c>
      <c r="AT88" s="461">
        <v>16.509912767644728</v>
      </c>
      <c r="AU88" s="461">
        <v>16.585646312450439</v>
      </c>
      <c r="AV88" s="461">
        <v>16.661379857256147</v>
      </c>
      <c r="AW88" s="461">
        <v>16.737113402061855</v>
      </c>
      <c r="AX88" s="461">
        <v>16.812846946867566</v>
      </c>
      <c r="AY88" s="461">
        <v>16.888580491673274</v>
      </c>
      <c r="AZ88" s="461">
        <v>16.964314036478985</v>
      </c>
      <c r="BA88" s="461">
        <v>17.040047581284693</v>
      </c>
      <c r="BB88" s="461">
        <v>17.115781126090404</v>
      </c>
      <c r="BC88" s="461">
        <v>17.191514670896115</v>
      </c>
      <c r="BD88" s="461">
        <v>17.267248215701823</v>
      </c>
      <c r="BE88" s="461">
        <v>17.342981760507534</v>
      </c>
      <c r="BF88" s="461">
        <v>17.418715305313242</v>
      </c>
      <c r="BG88" s="461">
        <v>17.494448850118953</v>
      </c>
      <c r="BH88" s="461">
        <v>17.570182394924664</v>
      </c>
      <c r="BI88" s="461">
        <v>17.645915939730372</v>
      </c>
      <c r="BJ88" s="461">
        <v>17.721649484536083</v>
      </c>
      <c r="BK88" s="461">
        <v>17.797383029341791</v>
      </c>
      <c r="BL88" s="461">
        <v>17.873116574147502</v>
      </c>
      <c r="BM88" s="461">
        <v>17.94885011895321</v>
      </c>
      <c r="BN88" s="461">
        <v>18.024583663758918</v>
      </c>
      <c r="BO88" s="461">
        <v>18.100317208564633</v>
      </c>
      <c r="BP88" s="461">
        <v>18.17605075337034</v>
      </c>
      <c r="BQ88" s="461">
        <v>18.251784298176052</v>
      </c>
      <c r="BR88" s="461">
        <v>18.327517842981763</v>
      </c>
      <c r="BS88" s="461">
        <v>18.403251387787471</v>
      </c>
      <c r="BT88" s="461">
        <v>18.478984932593182</v>
      </c>
      <c r="BU88" s="507">
        <v>18.55471847739889</v>
      </c>
      <c r="BV88" s="461">
        <v>18.630452022204601</v>
      </c>
      <c r="BW88" s="461">
        <v>18.706185567010312</v>
      </c>
      <c r="BX88" s="461">
        <v>18.78191911181602</v>
      </c>
      <c r="BY88" s="461">
        <v>18.857652656621731</v>
      </c>
      <c r="BZ88" s="461">
        <v>18.933386201427439</v>
      </c>
      <c r="CA88" s="461">
        <v>19.009119746233146</v>
      </c>
      <c r="CB88" s="461">
        <v>19.084853291038858</v>
      </c>
      <c r="CC88" s="461">
        <v>19.160586835844565</v>
      </c>
      <c r="CD88" s="461">
        <v>19.236320380650277</v>
      </c>
      <c r="CE88" s="461">
        <v>19.312053925455984</v>
      </c>
      <c r="CF88" s="461">
        <v>19.387787470261696</v>
      </c>
      <c r="CG88" s="461">
        <v>19.463521015067407</v>
      </c>
      <c r="CH88" s="461">
        <v>19.539254559873115</v>
      </c>
      <c r="CI88" s="461">
        <v>19.614988104678826</v>
      </c>
      <c r="CJ88" s="461">
        <v>19.690721649484537</v>
      </c>
      <c r="CK88" s="461">
        <v>19.766455194290248</v>
      </c>
      <c r="CL88" s="461">
        <v>19.842188739095956</v>
      </c>
      <c r="CM88" s="461">
        <v>19.917922283901667</v>
      </c>
      <c r="CN88" s="461">
        <v>19.993655828707375</v>
      </c>
      <c r="CO88" s="461">
        <v>20.069389373513083</v>
      </c>
      <c r="CP88" s="461">
        <v>20.145122918318794</v>
      </c>
      <c r="CQ88" s="461">
        <v>20.220856463124505</v>
      </c>
      <c r="CR88" s="461">
        <v>20.296590007930213</v>
      </c>
      <c r="CS88" s="461">
        <v>20.372323552735924</v>
      </c>
      <c r="CT88" s="461">
        <v>20.448057097541632</v>
      </c>
      <c r="CU88" s="461">
        <v>20.523790642347343</v>
      </c>
      <c r="CV88" s="461">
        <v>20.599524187153055</v>
      </c>
      <c r="CW88" s="461">
        <v>20.675257731958762</v>
      </c>
      <c r="CX88" s="461">
        <v>20.750991276764474</v>
      </c>
      <c r="CY88" s="461">
        <v>20.826724821570181</v>
      </c>
      <c r="CZ88" s="461">
        <v>20.902458366375892</v>
      </c>
      <c r="DA88" s="461">
        <v>20.978191911181604</v>
      </c>
      <c r="DB88" s="461">
        <v>21.053925455987311</v>
      </c>
      <c r="DC88" s="461">
        <v>21.129659000793019</v>
      </c>
      <c r="DD88" s="461">
        <v>21.20539254559873</v>
      </c>
      <c r="DE88" s="461">
        <v>21.281126090404438</v>
      </c>
      <c r="DF88" s="461">
        <v>21.356859635210153</v>
      </c>
      <c r="DG88" s="461">
        <v>21.432593180015861</v>
      </c>
      <c r="DH88" s="461">
        <v>21.508326724821572</v>
      </c>
      <c r="DI88" s="461">
        <v>21.58406026962728</v>
      </c>
      <c r="DJ88" s="461">
        <v>21.659793814432991</v>
      </c>
      <c r="DK88" s="461">
        <v>21.735527359238702</v>
      </c>
      <c r="DL88" s="461">
        <v>21.81126090404441</v>
      </c>
      <c r="DM88" s="461">
        <v>21.886994448850121</v>
      </c>
      <c r="DN88" s="461">
        <v>21.962727993655829</v>
      </c>
      <c r="DO88" s="461">
        <v>22.03846153846154</v>
      </c>
      <c r="DP88" s="461">
        <v>22.114195083267248</v>
      </c>
      <c r="DQ88" s="461">
        <v>22.189928628072959</v>
      </c>
      <c r="DR88" s="461">
        <v>22.265662172878667</v>
      </c>
      <c r="DS88" s="461">
        <v>22.341395717684374</v>
      </c>
      <c r="DT88" s="461">
        <v>22.417129262490086</v>
      </c>
      <c r="DU88" s="461">
        <v>22.492862807295797</v>
      </c>
      <c r="DV88" s="461">
        <v>22.568596352101505</v>
      </c>
      <c r="DW88" s="461">
        <v>22.644329896907216</v>
      </c>
      <c r="DX88" s="461">
        <v>22.720063441712924</v>
      </c>
      <c r="DY88" s="461">
        <v>22.795796986518635</v>
      </c>
      <c r="DZ88" s="461">
        <v>22.871530531324346</v>
      </c>
      <c r="EA88" s="461">
        <v>22.947264076130057</v>
      </c>
      <c r="EB88" s="461">
        <v>23.022997620935769</v>
      </c>
      <c r="EC88" s="461">
        <v>23.098731165741476</v>
      </c>
      <c r="ED88" s="461">
        <v>23.174464710547184</v>
      </c>
      <c r="EE88" s="461">
        <v>23.250198255352895</v>
      </c>
      <c r="EF88" s="461">
        <v>23.325931800158603</v>
      </c>
      <c r="EG88" s="461">
        <v>23.401665344964314</v>
      </c>
      <c r="EH88" s="461">
        <v>23.477398889770022</v>
      </c>
      <c r="EI88" s="461">
        <v>23.553132434575733</v>
      </c>
      <c r="EJ88" s="461">
        <v>23.628865979381445</v>
      </c>
      <c r="EK88" s="461">
        <v>23.704599524187152</v>
      </c>
      <c r="EL88" s="461">
        <v>23.780333068992864</v>
      </c>
      <c r="EM88" s="461">
        <v>23.856066613798571</v>
      </c>
      <c r="EN88" s="461">
        <v>23.931800158604283</v>
      </c>
      <c r="EO88" s="461">
        <v>24.007533703409994</v>
      </c>
      <c r="EP88" s="461">
        <v>24.083267248215702</v>
      </c>
      <c r="EQ88" s="461">
        <v>24.159000793021413</v>
      </c>
      <c r="ER88" s="461">
        <v>24.23473433782712</v>
      </c>
      <c r="ES88" s="461">
        <v>24.310467882632832</v>
      </c>
      <c r="ET88" s="461">
        <v>24.386201427438539</v>
      </c>
      <c r="EU88" s="461">
        <v>24.461934972244247</v>
      </c>
      <c r="EV88" s="461">
        <v>24.537668517049958</v>
      </c>
      <c r="EW88" s="461">
        <v>24.61340206185567</v>
      </c>
      <c r="EX88" s="461">
        <v>24.689135606661381</v>
      </c>
      <c r="EY88" s="461">
        <v>24.764869151467092</v>
      </c>
      <c r="EZ88" s="461">
        <v>24.8406026962728</v>
      </c>
      <c r="FA88" s="461">
        <v>24.916336241078511</v>
      </c>
      <c r="FB88" s="461">
        <v>24.992069785884219</v>
      </c>
      <c r="FC88" s="461">
        <v>25.06780333068993</v>
      </c>
      <c r="FD88" s="461">
        <v>25.143536875495641</v>
      </c>
      <c r="FE88" s="461">
        <v>25.219270420301349</v>
      </c>
    </row>
    <row r="89" spans="1:161" x14ac:dyDescent="0.25">
      <c r="A89" s="462">
        <v>7146320</v>
      </c>
      <c r="B89" s="505" t="s">
        <v>249</v>
      </c>
      <c r="C89" s="505" t="s">
        <v>124</v>
      </c>
      <c r="D89" s="461">
        <v>16.42759714512292</v>
      </c>
      <c r="E89" s="461">
        <v>16.520935765265666</v>
      </c>
      <c r="F89" s="461">
        <v>16.614274385408407</v>
      </c>
      <c r="G89" s="461">
        <v>16.707613005551156</v>
      </c>
      <c r="H89" s="461">
        <v>16.800951625693898</v>
      </c>
      <c r="I89" s="461">
        <v>16.89429024583664</v>
      </c>
      <c r="J89" s="461">
        <v>16.987628865979385</v>
      </c>
      <c r="K89" s="461">
        <v>17.080967486122127</v>
      </c>
      <c r="L89" s="461">
        <v>17.174306106264872</v>
      </c>
      <c r="M89" s="461">
        <v>17.267644726407617</v>
      </c>
      <c r="N89" s="461">
        <v>17.360983346550359</v>
      </c>
      <c r="O89" s="461">
        <v>17.454321966693104</v>
      </c>
      <c r="P89" s="461">
        <v>17.547660586835846</v>
      </c>
      <c r="Q89" s="461">
        <v>17.640999206978591</v>
      </c>
      <c r="R89" s="461">
        <v>17.734337827121337</v>
      </c>
      <c r="S89" s="461">
        <v>17.827676447264079</v>
      </c>
      <c r="T89" s="461">
        <v>17.921015067406824</v>
      </c>
      <c r="U89" s="461">
        <v>18.014353687549566</v>
      </c>
      <c r="V89" s="461">
        <v>18.107692307692311</v>
      </c>
      <c r="W89" s="461">
        <v>18.201030927835056</v>
      </c>
      <c r="X89" s="461">
        <v>18.294369547977798</v>
      </c>
      <c r="Y89" s="461">
        <v>18.387708168120543</v>
      </c>
      <c r="Z89" s="461">
        <v>18.481046788263285</v>
      </c>
      <c r="AA89" s="461">
        <v>18.57438540840603</v>
      </c>
      <c r="AB89" s="461">
        <v>18.667724028548772</v>
      </c>
      <c r="AC89" s="461">
        <v>18.761062648691517</v>
      </c>
      <c r="AD89" s="461">
        <v>18.854401268834263</v>
      </c>
      <c r="AE89" s="461">
        <v>18.947739888977004</v>
      </c>
      <c r="AF89" s="461">
        <v>19.04107850911975</v>
      </c>
      <c r="AG89" s="461">
        <v>19.134417129262491</v>
      </c>
      <c r="AH89" s="461">
        <v>19.227755749405237</v>
      </c>
      <c r="AI89" s="461">
        <v>19.321094369547982</v>
      </c>
      <c r="AJ89" s="461">
        <v>19.414432989690724</v>
      </c>
      <c r="AK89" s="461">
        <v>19.507771609833469</v>
      </c>
      <c r="AL89" s="461">
        <v>19.601110229976214</v>
      </c>
      <c r="AM89" s="461">
        <v>19.694448850118956</v>
      </c>
      <c r="AN89" s="461">
        <v>19.787787470261701</v>
      </c>
      <c r="AO89" s="461">
        <v>19.881126090404443</v>
      </c>
      <c r="AP89" s="461">
        <v>19.974464710547188</v>
      </c>
      <c r="AQ89" s="461">
        <v>20.06780333068993</v>
      </c>
      <c r="AR89" s="461">
        <v>20.161141950832675</v>
      </c>
      <c r="AS89" s="461">
        <v>20.254480570975421</v>
      </c>
      <c r="AT89" s="461">
        <v>20.347819191118163</v>
      </c>
      <c r="AU89" s="461">
        <v>20.441157811260908</v>
      </c>
      <c r="AV89" s="461">
        <v>20.53449643140365</v>
      </c>
      <c r="AW89" s="461">
        <v>20.627835051546395</v>
      </c>
      <c r="AX89" s="461">
        <v>20.72117367168914</v>
      </c>
      <c r="AY89" s="461">
        <v>20.814512291831885</v>
      </c>
      <c r="AZ89" s="461">
        <v>20.907850911974627</v>
      </c>
      <c r="BA89" s="461">
        <v>21.001189532117369</v>
      </c>
      <c r="BB89" s="461">
        <v>21.094528152260114</v>
      </c>
      <c r="BC89" s="461">
        <v>21.18786677240286</v>
      </c>
      <c r="BD89" s="461">
        <v>21.281205392545601</v>
      </c>
      <c r="BE89" s="461">
        <v>21.374544012688347</v>
      </c>
      <c r="BF89" s="461">
        <v>21.467882632831088</v>
      </c>
      <c r="BG89" s="461">
        <v>21.561221252973834</v>
      </c>
      <c r="BH89" s="461">
        <v>21.654559873116579</v>
      </c>
      <c r="BI89" s="461">
        <v>21.747898493259321</v>
      </c>
      <c r="BJ89" s="461">
        <v>21.841237113402066</v>
      </c>
      <c r="BK89" s="461">
        <v>21.934575733544808</v>
      </c>
      <c r="BL89" s="461">
        <v>22.027914353687553</v>
      </c>
      <c r="BM89" s="461">
        <v>22.121252973830298</v>
      </c>
      <c r="BN89" s="461">
        <v>22.21459159397304</v>
      </c>
      <c r="BO89" s="461">
        <v>22.307930214115785</v>
      </c>
      <c r="BP89" s="461">
        <v>22.401268834258527</v>
      </c>
      <c r="BQ89" s="461">
        <v>22.494607454401272</v>
      </c>
      <c r="BR89" s="461">
        <v>22.587946074544018</v>
      </c>
      <c r="BS89" s="461">
        <v>22.681284694686759</v>
      </c>
      <c r="BT89" s="461">
        <v>22.774623314829505</v>
      </c>
      <c r="BU89" s="507">
        <v>22.867961934972246</v>
      </c>
      <c r="BV89" s="461">
        <v>22.961300555114992</v>
      </c>
      <c r="BW89" s="461">
        <v>23.054639175257737</v>
      </c>
      <c r="BX89" s="461">
        <v>23.147977795400479</v>
      </c>
      <c r="BY89" s="461">
        <v>23.241316415543224</v>
      </c>
      <c r="BZ89" s="461">
        <v>23.334655035685966</v>
      </c>
      <c r="CA89" s="461">
        <v>23.427993655828711</v>
      </c>
      <c r="CB89" s="461">
        <v>23.521332275971456</v>
      </c>
      <c r="CC89" s="461">
        <v>23.614670896114198</v>
      </c>
      <c r="CD89" s="461">
        <v>23.708009516256944</v>
      </c>
      <c r="CE89" s="461">
        <v>23.801348136399685</v>
      </c>
      <c r="CF89" s="461">
        <v>23.894686756542431</v>
      </c>
      <c r="CG89" s="461">
        <v>23.988025376685176</v>
      </c>
      <c r="CH89" s="461">
        <v>24.081363996827918</v>
      </c>
      <c r="CI89" s="461">
        <v>24.174702616970663</v>
      </c>
      <c r="CJ89" s="461">
        <v>24.268041237113405</v>
      </c>
      <c r="CK89" s="461">
        <v>24.36137985725615</v>
      </c>
      <c r="CL89" s="461">
        <v>24.454718477398895</v>
      </c>
      <c r="CM89" s="461">
        <v>24.548057097541637</v>
      </c>
      <c r="CN89" s="461">
        <v>24.641395717684382</v>
      </c>
      <c r="CO89" s="461">
        <v>24.734734337827124</v>
      </c>
      <c r="CP89" s="461">
        <v>24.828072957969869</v>
      </c>
      <c r="CQ89" s="461">
        <v>24.921411578112615</v>
      </c>
      <c r="CR89" s="461">
        <v>25.014750198255356</v>
      </c>
      <c r="CS89" s="461">
        <v>25.108088818398102</v>
      </c>
      <c r="CT89" s="461">
        <v>25.201427438540843</v>
      </c>
      <c r="CU89" s="461">
        <v>25.294766058683589</v>
      </c>
      <c r="CV89" s="461">
        <v>25.38810467882633</v>
      </c>
      <c r="CW89" s="461">
        <v>25.481443298969076</v>
      </c>
      <c r="CX89" s="461">
        <v>25.574781919111818</v>
      </c>
      <c r="CY89" s="461">
        <v>25.668120539254563</v>
      </c>
      <c r="CZ89" s="461">
        <v>25.761459159397305</v>
      </c>
      <c r="DA89" s="461">
        <v>25.854797779540053</v>
      </c>
      <c r="DB89" s="461">
        <v>25.948136399682792</v>
      </c>
      <c r="DC89" s="461">
        <v>26.04147501982554</v>
      </c>
      <c r="DD89" s="461">
        <v>26.134813639968279</v>
      </c>
      <c r="DE89" s="461">
        <v>26.228152260111028</v>
      </c>
      <c r="DF89" s="461">
        <v>26.321490880253769</v>
      </c>
      <c r="DG89" s="461">
        <v>26.414829500396515</v>
      </c>
      <c r="DH89" s="461">
        <v>26.508168120539256</v>
      </c>
      <c r="DI89" s="461">
        <v>26.601506740682002</v>
      </c>
      <c r="DJ89" s="461">
        <v>26.694845360824743</v>
      </c>
      <c r="DK89" s="461">
        <v>26.788183980967492</v>
      </c>
      <c r="DL89" s="461">
        <v>26.88152260111023</v>
      </c>
      <c r="DM89" s="461">
        <v>26.974861221252979</v>
      </c>
      <c r="DN89" s="461">
        <v>27.068199841395721</v>
      </c>
      <c r="DO89" s="461">
        <v>27.161538461538466</v>
      </c>
      <c r="DP89" s="461">
        <v>27.254877081681208</v>
      </c>
      <c r="DQ89" s="461">
        <v>27.348215701823953</v>
      </c>
      <c r="DR89" s="461">
        <v>27.441554321966695</v>
      </c>
      <c r="DS89" s="461">
        <v>27.534892942109437</v>
      </c>
      <c r="DT89" s="461">
        <v>27.628231562252182</v>
      </c>
      <c r="DU89" s="461">
        <v>27.721570182394931</v>
      </c>
      <c r="DV89" s="461">
        <v>27.814908802537669</v>
      </c>
      <c r="DW89" s="461">
        <v>27.908247422680418</v>
      </c>
      <c r="DX89" s="461">
        <v>28.00158604282316</v>
      </c>
      <c r="DY89" s="461">
        <v>28.094924662965905</v>
      </c>
      <c r="DZ89" s="461">
        <v>28.188263283108647</v>
      </c>
      <c r="EA89" s="461">
        <v>28.281601903251389</v>
      </c>
      <c r="EB89" s="461">
        <v>28.374940523394134</v>
      </c>
      <c r="EC89" s="461">
        <v>28.468279143536876</v>
      </c>
      <c r="ED89" s="461">
        <v>28.561617763679621</v>
      </c>
      <c r="EE89" s="461">
        <v>28.65495638382237</v>
      </c>
      <c r="EF89" s="461">
        <v>28.748295003965112</v>
      </c>
      <c r="EG89" s="461">
        <v>28.841633624107857</v>
      </c>
      <c r="EH89" s="461">
        <v>28.934972244250599</v>
      </c>
      <c r="EI89" s="461">
        <v>29.02831086439334</v>
      </c>
      <c r="EJ89" s="461">
        <v>29.121649484536089</v>
      </c>
      <c r="EK89" s="461">
        <v>29.214988104678827</v>
      </c>
      <c r="EL89" s="461">
        <v>29.308326724821576</v>
      </c>
      <c r="EM89" s="461">
        <v>29.401665344964314</v>
      </c>
      <c r="EN89" s="461">
        <v>29.495003965107063</v>
      </c>
      <c r="EO89" s="461">
        <v>29.588342585249809</v>
      </c>
      <c r="EP89" s="461">
        <v>29.68168120539255</v>
      </c>
      <c r="EQ89" s="461">
        <v>29.775019825535292</v>
      </c>
      <c r="ER89" s="461">
        <v>29.868358445678037</v>
      </c>
      <c r="ES89" s="461">
        <v>29.961697065820779</v>
      </c>
      <c r="ET89" s="461">
        <v>30.055035685963528</v>
      </c>
      <c r="EU89" s="461">
        <v>30.148374306106266</v>
      </c>
      <c r="EV89" s="461">
        <v>30.241712926249015</v>
      </c>
      <c r="EW89" s="461">
        <v>30.335051546391753</v>
      </c>
      <c r="EX89" s="461">
        <v>30.428390166534502</v>
      </c>
      <c r="EY89" s="461">
        <v>30.521728786677244</v>
      </c>
      <c r="EZ89" s="461">
        <v>30.615067406819989</v>
      </c>
      <c r="FA89" s="461">
        <v>30.708406026962731</v>
      </c>
      <c r="FB89" s="461">
        <v>30.801744647105476</v>
      </c>
      <c r="FC89" s="461">
        <v>30.895083267248218</v>
      </c>
      <c r="FD89" s="461">
        <v>30.988421887390967</v>
      </c>
      <c r="FE89" s="461">
        <v>31.081760507533705</v>
      </c>
    </row>
    <row r="90" spans="1:161" x14ac:dyDescent="0.25">
      <c r="A90" s="462">
        <v>7146321</v>
      </c>
      <c r="B90" s="505" t="s">
        <v>250</v>
      </c>
      <c r="C90" s="505" t="s">
        <v>124</v>
      </c>
      <c r="D90" s="461">
        <v>13.231403647898494</v>
      </c>
      <c r="E90" s="461">
        <v>13.306582077716099</v>
      </c>
      <c r="F90" s="461">
        <v>13.381760507533702</v>
      </c>
      <c r="G90" s="461">
        <v>13.45693893735131</v>
      </c>
      <c r="H90" s="461">
        <v>13.532117367168915</v>
      </c>
      <c r="I90" s="461">
        <v>13.60729579698652</v>
      </c>
      <c r="J90" s="461">
        <v>13.682474226804123</v>
      </c>
      <c r="K90" s="461">
        <v>13.757652656621728</v>
      </c>
      <c r="L90" s="461">
        <v>13.832831086439336</v>
      </c>
      <c r="M90" s="461">
        <v>13.908009516256941</v>
      </c>
      <c r="N90" s="461">
        <v>13.983187946074544</v>
      </c>
      <c r="O90" s="461">
        <v>14.058366375892149</v>
      </c>
      <c r="P90" s="461">
        <v>14.133544805709754</v>
      </c>
      <c r="Q90" s="461">
        <v>14.208723235527362</v>
      </c>
      <c r="R90" s="461">
        <v>14.283901665344965</v>
      </c>
      <c r="S90" s="461">
        <v>14.35908009516257</v>
      </c>
      <c r="T90" s="461">
        <v>14.434258524980175</v>
      </c>
      <c r="U90" s="461">
        <v>14.50943695479778</v>
      </c>
      <c r="V90" s="461">
        <v>14.584615384615386</v>
      </c>
      <c r="W90" s="461">
        <v>14.659793814432991</v>
      </c>
      <c r="X90" s="461">
        <v>14.734972244250596</v>
      </c>
      <c r="Y90" s="461">
        <v>14.810150674068201</v>
      </c>
      <c r="Z90" s="461">
        <v>14.885329103885805</v>
      </c>
      <c r="AA90" s="461">
        <v>14.960507533703412</v>
      </c>
      <c r="AB90" s="461">
        <v>15.035685963521015</v>
      </c>
      <c r="AC90" s="461">
        <v>15.110864393338622</v>
      </c>
      <c r="AD90" s="461">
        <v>15.186042823156226</v>
      </c>
      <c r="AE90" s="461">
        <v>15.261221252973831</v>
      </c>
      <c r="AF90" s="461">
        <v>15.336399682791436</v>
      </c>
      <c r="AG90" s="461">
        <v>15.411578112609039</v>
      </c>
      <c r="AH90" s="461">
        <v>15.486756542426647</v>
      </c>
      <c r="AI90" s="461">
        <v>15.561934972244252</v>
      </c>
      <c r="AJ90" s="461">
        <v>15.637113402061857</v>
      </c>
      <c r="AK90" s="461">
        <v>15.712291831879464</v>
      </c>
      <c r="AL90" s="461">
        <v>15.787470261697065</v>
      </c>
      <c r="AM90" s="461">
        <v>15.862648691514673</v>
      </c>
      <c r="AN90" s="461">
        <v>15.937827121332278</v>
      </c>
      <c r="AO90" s="461">
        <v>16.013005551149881</v>
      </c>
      <c r="AP90" s="461">
        <v>16.088183980967489</v>
      </c>
      <c r="AQ90" s="461">
        <v>16.163362410785091</v>
      </c>
      <c r="AR90" s="461">
        <v>16.238540840602699</v>
      </c>
      <c r="AS90" s="461">
        <v>16.313719270420304</v>
      </c>
      <c r="AT90" s="461">
        <v>16.388897700237909</v>
      </c>
      <c r="AU90" s="461">
        <v>16.464076130055513</v>
      </c>
      <c r="AV90" s="461">
        <v>16.539254559873115</v>
      </c>
      <c r="AW90" s="461">
        <v>16.614432989690723</v>
      </c>
      <c r="AX90" s="461">
        <v>16.689611419508328</v>
      </c>
      <c r="AY90" s="461">
        <v>16.764789849325933</v>
      </c>
      <c r="AZ90" s="461">
        <v>16.839968279143537</v>
      </c>
      <c r="BA90" s="461">
        <v>16.915146708961142</v>
      </c>
      <c r="BB90" s="461">
        <v>16.990325138778751</v>
      </c>
      <c r="BC90" s="461">
        <v>17.065503568596355</v>
      </c>
      <c r="BD90" s="461">
        <v>17.140681998413957</v>
      </c>
      <c r="BE90" s="461">
        <v>17.215860428231561</v>
      </c>
      <c r="BF90" s="461">
        <v>17.291038858049166</v>
      </c>
      <c r="BG90" s="461">
        <v>17.366217287866775</v>
      </c>
      <c r="BH90" s="461">
        <v>17.441395717684379</v>
      </c>
      <c r="BI90" s="461">
        <v>17.516574147501984</v>
      </c>
      <c r="BJ90" s="461">
        <v>17.591752577319589</v>
      </c>
      <c r="BK90" s="461">
        <v>17.666931007137194</v>
      </c>
      <c r="BL90" s="461">
        <v>17.742109436954799</v>
      </c>
      <c r="BM90" s="461">
        <v>17.817287866772404</v>
      </c>
      <c r="BN90" s="461">
        <v>17.892466296590008</v>
      </c>
      <c r="BO90" s="461">
        <v>17.967644726407613</v>
      </c>
      <c r="BP90" s="461">
        <v>18.042823156225218</v>
      </c>
      <c r="BQ90" s="461">
        <v>18.118001586042823</v>
      </c>
      <c r="BR90" s="461">
        <v>18.193180015860431</v>
      </c>
      <c r="BS90" s="461">
        <v>18.268358445678036</v>
      </c>
      <c r="BT90" s="461">
        <v>18.343536875495641</v>
      </c>
      <c r="BU90" s="507">
        <v>18.418715305313246</v>
      </c>
      <c r="BV90" s="461">
        <v>18.49389373513085</v>
      </c>
      <c r="BW90" s="461">
        <v>18.569072164948455</v>
      </c>
      <c r="BX90" s="461">
        <v>18.64425059476606</v>
      </c>
      <c r="BY90" s="461">
        <v>18.719429024583665</v>
      </c>
      <c r="BZ90" s="461">
        <v>18.79460745440127</v>
      </c>
      <c r="CA90" s="461">
        <v>18.869785884218874</v>
      </c>
      <c r="CB90" s="461">
        <v>18.944964314036483</v>
      </c>
      <c r="CC90" s="461">
        <v>19.020142743854084</v>
      </c>
      <c r="CD90" s="461">
        <v>19.095321173671692</v>
      </c>
      <c r="CE90" s="461">
        <v>19.170499603489294</v>
      </c>
      <c r="CF90" s="461">
        <v>19.245678033306898</v>
      </c>
      <c r="CG90" s="461">
        <v>19.320856463124507</v>
      </c>
      <c r="CH90" s="461">
        <v>19.396034892942108</v>
      </c>
      <c r="CI90" s="461">
        <v>19.471213322759716</v>
      </c>
      <c r="CJ90" s="461">
        <v>19.546391752577321</v>
      </c>
      <c r="CK90" s="461">
        <v>19.621570182394926</v>
      </c>
      <c r="CL90" s="461">
        <v>19.696748612212534</v>
      </c>
      <c r="CM90" s="461">
        <v>19.771927042030136</v>
      </c>
      <c r="CN90" s="461">
        <v>19.84710547184774</v>
      </c>
      <c r="CO90" s="461">
        <v>19.922283901665345</v>
      </c>
      <c r="CP90" s="461">
        <v>19.99746233148295</v>
      </c>
      <c r="CQ90" s="461">
        <v>20.072640761300558</v>
      </c>
      <c r="CR90" s="461">
        <v>20.14781919111816</v>
      </c>
      <c r="CS90" s="461">
        <v>20.222997620935768</v>
      </c>
      <c r="CT90" s="461">
        <v>20.298176050753369</v>
      </c>
      <c r="CU90" s="461">
        <v>20.373354480570978</v>
      </c>
      <c r="CV90" s="461">
        <v>20.448532910388582</v>
      </c>
      <c r="CW90" s="461">
        <v>20.523711340206187</v>
      </c>
      <c r="CX90" s="461">
        <v>20.598889770023792</v>
      </c>
      <c r="CY90" s="461">
        <v>20.674068199841393</v>
      </c>
      <c r="CZ90" s="461">
        <v>20.749246629659002</v>
      </c>
      <c r="DA90" s="461">
        <v>20.82442505947661</v>
      </c>
      <c r="DB90" s="461">
        <v>20.899603489294211</v>
      </c>
      <c r="DC90" s="461">
        <v>20.97478191911182</v>
      </c>
      <c r="DD90" s="461">
        <v>21.049960348929421</v>
      </c>
      <c r="DE90" s="461">
        <v>21.125138778747029</v>
      </c>
      <c r="DF90" s="461">
        <v>21.200317208564634</v>
      </c>
      <c r="DG90" s="461">
        <v>21.275495638382235</v>
      </c>
      <c r="DH90" s="461">
        <v>21.350674068199844</v>
      </c>
      <c r="DI90" s="461">
        <v>21.425852498017445</v>
      </c>
      <c r="DJ90" s="461">
        <v>21.501030927835053</v>
      </c>
      <c r="DK90" s="461">
        <v>21.576209357652658</v>
      </c>
      <c r="DL90" s="461">
        <v>21.651387787470263</v>
      </c>
      <c r="DM90" s="461">
        <v>21.726566217287871</v>
      </c>
      <c r="DN90" s="461">
        <v>21.801744647105473</v>
      </c>
      <c r="DO90" s="461">
        <v>21.876923076923077</v>
      </c>
      <c r="DP90" s="461">
        <v>21.952101506740682</v>
      </c>
      <c r="DQ90" s="461">
        <v>22.027279936558287</v>
      </c>
      <c r="DR90" s="461">
        <v>22.102458366375895</v>
      </c>
      <c r="DS90" s="461">
        <v>22.177636796193497</v>
      </c>
      <c r="DT90" s="461">
        <v>22.252815226011105</v>
      </c>
      <c r="DU90" s="461">
        <v>22.32799365582871</v>
      </c>
      <c r="DV90" s="461">
        <v>22.403172085646315</v>
      </c>
      <c r="DW90" s="461">
        <v>22.478350515463919</v>
      </c>
      <c r="DX90" s="461">
        <v>22.553528945281524</v>
      </c>
      <c r="DY90" s="461">
        <v>22.628707375099129</v>
      </c>
      <c r="DZ90" s="461">
        <v>22.703885804916734</v>
      </c>
      <c r="EA90" s="461">
        <v>22.779064234734339</v>
      </c>
      <c r="EB90" s="461">
        <v>22.854242664551943</v>
      </c>
      <c r="EC90" s="461">
        <v>22.929421094369548</v>
      </c>
      <c r="ED90" s="461">
        <v>23.004599524187157</v>
      </c>
      <c r="EE90" s="461">
        <v>23.079777954004761</v>
      </c>
      <c r="EF90" s="461">
        <v>23.154956383822366</v>
      </c>
      <c r="EG90" s="461">
        <v>23.230134813639967</v>
      </c>
      <c r="EH90" s="461">
        <v>23.305313243457572</v>
      </c>
      <c r="EI90" s="461">
        <v>23.380491673275181</v>
      </c>
      <c r="EJ90" s="461">
        <v>23.455670103092785</v>
      </c>
      <c r="EK90" s="461">
        <v>23.53084853291039</v>
      </c>
      <c r="EL90" s="461">
        <v>23.606026962727995</v>
      </c>
      <c r="EM90" s="461">
        <v>23.6812053925456</v>
      </c>
      <c r="EN90" s="461">
        <v>23.756383822363205</v>
      </c>
      <c r="EO90" s="461">
        <v>23.831562252180809</v>
      </c>
      <c r="EP90" s="461">
        <v>23.906740681998414</v>
      </c>
      <c r="EQ90" s="461">
        <v>23.981919111816019</v>
      </c>
      <c r="ER90" s="461">
        <v>24.057097541633624</v>
      </c>
      <c r="ES90" s="461">
        <v>24.132275971451229</v>
      </c>
      <c r="ET90" s="461">
        <v>24.207454401268837</v>
      </c>
      <c r="EU90" s="461">
        <v>24.282632831086442</v>
      </c>
      <c r="EV90" s="461">
        <v>24.357811260904047</v>
      </c>
      <c r="EW90" s="461">
        <v>24.432989690721651</v>
      </c>
      <c r="EX90" s="461">
        <v>24.508168120539256</v>
      </c>
      <c r="EY90" s="461">
        <v>24.583346550356861</v>
      </c>
      <c r="EZ90" s="461">
        <v>24.658524980174466</v>
      </c>
      <c r="FA90" s="461">
        <v>24.733703409992071</v>
      </c>
      <c r="FB90" s="461">
        <v>24.808881839809676</v>
      </c>
      <c r="FC90" s="461">
        <v>24.88406026962728</v>
      </c>
      <c r="FD90" s="461">
        <v>24.959238699444889</v>
      </c>
      <c r="FE90" s="461">
        <v>25.03441712926249</v>
      </c>
    </row>
    <row r="91" spans="1:161" x14ac:dyDescent="0.25">
      <c r="A91" s="462">
        <v>7146322</v>
      </c>
      <c r="B91" s="505" t="s">
        <v>251</v>
      </c>
      <c r="C91" s="505" t="s">
        <v>124</v>
      </c>
      <c r="D91" s="461">
        <v>19.526090404440922</v>
      </c>
      <c r="E91" s="461">
        <v>19.637034099920701</v>
      </c>
      <c r="F91" s="461">
        <v>19.747977795400477</v>
      </c>
      <c r="G91" s="461">
        <v>19.858921490880256</v>
      </c>
      <c r="H91" s="461">
        <v>19.969865186360035</v>
      </c>
      <c r="I91" s="461">
        <v>20.080808881839811</v>
      </c>
      <c r="J91" s="461">
        <v>20.191752577319591</v>
      </c>
      <c r="K91" s="461">
        <v>20.302696272799366</v>
      </c>
      <c r="L91" s="461">
        <v>20.413639968279146</v>
      </c>
      <c r="M91" s="461">
        <v>20.524583663758925</v>
      </c>
      <c r="N91" s="461">
        <v>20.635527359238701</v>
      </c>
      <c r="O91" s="461">
        <v>20.74647105471848</v>
      </c>
      <c r="P91" s="461">
        <v>20.857414750198259</v>
      </c>
      <c r="Q91" s="461">
        <v>20.968358445678035</v>
      </c>
      <c r="R91" s="461">
        <v>21.079302141157811</v>
      </c>
      <c r="S91" s="461">
        <v>21.19024583663759</v>
      </c>
      <c r="T91" s="461">
        <v>21.30118953211737</v>
      </c>
      <c r="U91" s="461">
        <v>21.412133227597145</v>
      </c>
      <c r="V91" s="461">
        <v>21.523076923076928</v>
      </c>
      <c r="W91" s="461">
        <v>21.634020618556704</v>
      </c>
      <c r="X91" s="461">
        <v>21.74496431403648</v>
      </c>
      <c r="Y91" s="461">
        <v>21.855908009516259</v>
      </c>
      <c r="Z91" s="461">
        <v>21.966851704996035</v>
      </c>
      <c r="AA91" s="461">
        <v>22.077795400475818</v>
      </c>
      <c r="AB91" s="461">
        <v>22.188739095955594</v>
      </c>
      <c r="AC91" s="461">
        <v>22.299682791435373</v>
      </c>
      <c r="AD91" s="461">
        <v>22.410626486915149</v>
      </c>
      <c r="AE91" s="461">
        <v>22.521570182394925</v>
      </c>
      <c r="AF91" s="461">
        <v>22.632513877874704</v>
      </c>
      <c r="AG91" s="461">
        <v>22.74345757335448</v>
      </c>
      <c r="AH91" s="461">
        <v>22.854401268834263</v>
      </c>
      <c r="AI91" s="461">
        <v>22.965344964314042</v>
      </c>
      <c r="AJ91" s="461">
        <v>23.076288659793818</v>
      </c>
      <c r="AK91" s="461">
        <v>23.187232355273593</v>
      </c>
      <c r="AL91" s="461">
        <v>23.298176050753369</v>
      </c>
      <c r="AM91" s="461">
        <v>23.409119746233152</v>
      </c>
      <c r="AN91" s="461">
        <v>23.520063441712932</v>
      </c>
      <c r="AO91" s="461">
        <v>23.631007137192707</v>
      </c>
      <c r="AP91" s="461">
        <v>23.741950832672483</v>
      </c>
      <c r="AQ91" s="461">
        <v>23.852894528152259</v>
      </c>
      <c r="AR91" s="461">
        <v>23.963838223632042</v>
      </c>
      <c r="AS91" s="461">
        <v>24.074781919111821</v>
      </c>
      <c r="AT91" s="461">
        <v>24.185725614591597</v>
      </c>
      <c r="AU91" s="461">
        <v>24.296669310071376</v>
      </c>
      <c r="AV91" s="461">
        <v>24.407613005551152</v>
      </c>
      <c r="AW91" s="461">
        <v>24.518556701030928</v>
      </c>
      <c r="AX91" s="461">
        <v>24.629500396510711</v>
      </c>
      <c r="AY91" s="461">
        <v>24.740444091990486</v>
      </c>
      <c r="AZ91" s="461">
        <v>24.851387787470266</v>
      </c>
      <c r="BA91" s="461">
        <v>24.962331482950042</v>
      </c>
      <c r="BB91" s="461">
        <v>25.073275178429821</v>
      </c>
      <c r="BC91" s="461">
        <v>25.1842188739096</v>
      </c>
      <c r="BD91" s="461">
        <v>25.295162569389376</v>
      </c>
      <c r="BE91" s="461">
        <v>25.406106264869155</v>
      </c>
      <c r="BF91" s="461">
        <v>25.517049960348931</v>
      </c>
      <c r="BG91" s="461">
        <v>25.627993655828714</v>
      </c>
      <c r="BH91" s="461">
        <v>25.73893735130849</v>
      </c>
      <c r="BI91" s="461">
        <v>25.849881046788266</v>
      </c>
      <c r="BJ91" s="461">
        <v>25.960824742268045</v>
      </c>
      <c r="BK91" s="461">
        <v>26.071768437747821</v>
      </c>
      <c r="BL91" s="461">
        <v>26.182712133227604</v>
      </c>
      <c r="BM91" s="461">
        <v>26.293655828707379</v>
      </c>
      <c r="BN91" s="461">
        <v>26.404599524187155</v>
      </c>
      <c r="BO91" s="461">
        <v>26.515543219666935</v>
      </c>
      <c r="BP91" s="461">
        <v>26.62648691514671</v>
      </c>
      <c r="BQ91" s="461">
        <v>26.737430610626493</v>
      </c>
      <c r="BR91" s="461">
        <v>26.848374306106269</v>
      </c>
      <c r="BS91" s="461">
        <v>26.959318001586045</v>
      </c>
      <c r="BT91" s="461">
        <v>27.070261697065821</v>
      </c>
      <c r="BU91" s="507">
        <v>27.181205392545596</v>
      </c>
      <c r="BV91" s="461">
        <v>27.292149088025383</v>
      </c>
      <c r="BW91" s="461">
        <v>27.403092783505159</v>
      </c>
      <c r="BX91" s="461">
        <v>27.514036478984934</v>
      </c>
      <c r="BY91" s="461">
        <v>27.62498017446471</v>
      </c>
      <c r="BZ91" s="461">
        <v>27.735923869944486</v>
      </c>
      <c r="CA91" s="461">
        <v>27.846867565424272</v>
      </c>
      <c r="CB91" s="461">
        <v>27.957811260904048</v>
      </c>
      <c r="CC91" s="461">
        <v>28.068754956383824</v>
      </c>
      <c r="CD91" s="461">
        <v>28.1796986518636</v>
      </c>
      <c r="CE91" s="461">
        <v>28.290642347343375</v>
      </c>
      <c r="CF91" s="461">
        <v>28.401586042823158</v>
      </c>
      <c r="CG91" s="461">
        <v>28.512529738302938</v>
      </c>
      <c r="CH91" s="461">
        <v>28.623473433782713</v>
      </c>
      <c r="CI91" s="461">
        <v>28.734417129262489</v>
      </c>
      <c r="CJ91" s="461">
        <v>28.845360824742265</v>
      </c>
      <c r="CK91" s="461">
        <v>28.956304520222048</v>
      </c>
      <c r="CL91" s="461">
        <v>29.067248215701831</v>
      </c>
      <c r="CM91" s="461">
        <v>29.178191911181607</v>
      </c>
      <c r="CN91" s="461">
        <v>29.289135606661382</v>
      </c>
      <c r="CO91" s="461">
        <v>29.400079302141158</v>
      </c>
      <c r="CP91" s="461">
        <v>29.511022997620938</v>
      </c>
      <c r="CQ91" s="461">
        <v>29.62196669310072</v>
      </c>
      <c r="CR91" s="461">
        <v>29.732910388580496</v>
      </c>
      <c r="CS91" s="461">
        <v>29.843854084060272</v>
      </c>
      <c r="CT91" s="461">
        <v>29.954797779540048</v>
      </c>
      <c r="CU91" s="461">
        <v>30.065741475019827</v>
      </c>
      <c r="CV91" s="461">
        <v>30.17668517049961</v>
      </c>
      <c r="CW91" s="461">
        <v>30.287628865979386</v>
      </c>
      <c r="CX91" s="461">
        <v>30.398572561459162</v>
      </c>
      <c r="CY91" s="461">
        <v>30.509516256938937</v>
      </c>
      <c r="CZ91" s="461">
        <v>30.62045995241872</v>
      </c>
      <c r="DA91" s="461">
        <v>30.7314036478985</v>
      </c>
      <c r="DB91" s="461">
        <v>30.842347343378275</v>
      </c>
      <c r="DC91" s="461">
        <v>30.953291038858051</v>
      </c>
      <c r="DD91" s="461">
        <v>31.064234734337827</v>
      </c>
      <c r="DE91" s="461">
        <v>31.17517842981761</v>
      </c>
      <c r="DF91" s="461">
        <v>31.286122125297389</v>
      </c>
      <c r="DG91" s="461">
        <v>31.397065820777165</v>
      </c>
      <c r="DH91" s="461">
        <v>31.508009516256941</v>
      </c>
      <c r="DI91" s="461">
        <v>31.618953211736716</v>
      </c>
      <c r="DJ91" s="461">
        <v>31.729896907216499</v>
      </c>
      <c r="DK91" s="461">
        <v>31.840840602696279</v>
      </c>
      <c r="DL91" s="461">
        <v>31.951784298176054</v>
      </c>
      <c r="DM91" s="461">
        <v>32.062727993655834</v>
      </c>
      <c r="DN91" s="461">
        <v>32.17367168913561</v>
      </c>
      <c r="DO91" s="461">
        <v>32.284615384615392</v>
      </c>
      <c r="DP91" s="461">
        <v>32.395559080095168</v>
      </c>
      <c r="DQ91" s="461">
        <v>32.506502775574944</v>
      </c>
      <c r="DR91" s="461">
        <v>32.61744647105472</v>
      </c>
      <c r="DS91" s="461">
        <v>32.728390166534496</v>
      </c>
      <c r="DT91" s="461">
        <v>32.839333862014279</v>
      </c>
      <c r="DU91" s="461">
        <v>32.950277557494054</v>
      </c>
      <c r="DV91" s="461">
        <v>33.06122125297383</v>
      </c>
      <c r="DW91" s="461">
        <v>33.172164948453613</v>
      </c>
      <c r="DX91" s="461">
        <v>33.283108643933389</v>
      </c>
      <c r="DY91" s="461">
        <v>33.394052339413172</v>
      </c>
      <c r="DZ91" s="461">
        <v>33.504996034892947</v>
      </c>
      <c r="EA91" s="461">
        <v>33.615939730372723</v>
      </c>
      <c r="EB91" s="461">
        <v>33.726883425852499</v>
      </c>
      <c r="EC91" s="461">
        <v>33.837827121332275</v>
      </c>
      <c r="ED91" s="461">
        <v>33.948770816812058</v>
      </c>
      <c r="EE91" s="461">
        <v>34.059714512291833</v>
      </c>
      <c r="EF91" s="461">
        <v>34.170658207771609</v>
      </c>
      <c r="EG91" s="461">
        <v>34.281601903251392</v>
      </c>
      <c r="EH91" s="461">
        <v>34.392545598731168</v>
      </c>
      <c r="EI91" s="461">
        <v>34.503489294210951</v>
      </c>
      <c r="EJ91" s="461">
        <v>34.614432989690727</v>
      </c>
      <c r="EK91" s="461">
        <v>34.725376685170502</v>
      </c>
      <c r="EL91" s="461">
        <v>34.836320380650285</v>
      </c>
      <c r="EM91" s="461">
        <v>34.947264076130061</v>
      </c>
      <c r="EN91" s="461">
        <v>35.058207771609837</v>
      </c>
      <c r="EO91" s="461">
        <v>35.169151467089613</v>
      </c>
      <c r="EP91" s="461">
        <v>35.280095162569388</v>
      </c>
      <c r="EQ91" s="461">
        <v>35.391038858049171</v>
      </c>
      <c r="ER91" s="461">
        <v>35.501982553528947</v>
      </c>
      <c r="ES91" s="461">
        <v>35.612926249008723</v>
      </c>
      <c r="ET91" s="461">
        <v>35.723869944488506</v>
      </c>
      <c r="EU91" s="461">
        <v>35.834813639968282</v>
      </c>
      <c r="EV91" s="461">
        <v>35.945757335448064</v>
      </c>
      <c r="EW91" s="461">
        <v>36.05670103092784</v>
      </c>
      <c r="EX91" s="461">
        <v>36.167644726407616</v>
      </c>
      <c r="EY91" s="461">
        <v>36.278588421887399</v>
      </c>
      <c r="EZ91" s="461">
        <v>36.389532117367175</v>
      </c>
      <c r="FA91" s="461">
        <v>36.50047581284695</v>
      </c>
      <c r="FB91" s="461">
        <v>36.611419508326726</v>
      </c>
      <c r="FC91" s="461">
        <v>36.722363203806502</v>
      </c>
      <c r="FD91" s="461">
        <v>36.833306899286285</v>
      </c>
      <c r="FE91" s="461">
        <v>36.944250594766061</v>
      </c>
    </row>
    <row r="92" spans="1:161" x14ac:dyDescent="0.25">
      <c r="A92" s="462">
        <v>7146323</v>
      </c>
      <c r="B92" s="505" t="s">
        <v>252</v>
      </c>
      <c r="C92" s="505" t="s">
        <v>124</v>
      </c>
      <c r="D92" s="461">
        <v>16.07295796986519</v>
      </c>
      <c r="E92" s="461">
        <v>16.162252180808881</v>
      </c>
      <c r="F92" s="461">
        <v>16.251546391752573</v>
      </c>
      <c r="G92" s="461">
        <v>16.340840602696275</v>
      </c>
      <c r="H92" s="461">
        <v>16.430134813639967</v>
      </c>
      <c r="I92" s="461">
        <v>16.519429024583662</v>
      </c>
      <c r="J92" s="461">
        <v>16.608723235527357</v>
      </c>
      <c r="K92" s="461">
        <v>16.698017446471052</v>
      </c>
      <c r="L92" s="461">
        <v>16.787311657414751</v>
      </c>
      <c r="M92" s="461">
        <v>16.876605868358446</v>
      </c>
      <c r="N92" s="461">
        <v>16.965900079302141</v>
      </c>
      <c r="O92" s="461">
        <v>17.055194290245836</v>
      </c>
      <c r="P92" s="461">
        <v>17.144488501189532</v>
      </c>
      <c r="Q92" s="461">
        <v>17.23378271213323</v>
      </c>
      <c r="R92" s="461">
        <v>17.323076923076925</v>
      </c>
      <c r="S92" s="461">
        <v>17.412371134020621</v>
      </c>
      <c r="T92" s="461">
        <v>17.501665344964312</v>
      </c>
      <c r="U92" s="461">
        <v>17.590959555908007</v>
      </c>
      <c r="V92" s="461">
        <v>17.680253766851703</v>
      </c>
      <c r="W92" s="461">
        <v>17.769547977795398</v>
      </c>
      <c r="X92" s="461">
        <v>17.858842188739093</v>
      </c>
      <c r="Y92" s="461">
        <v>17.948136399682792</v>
      </c>
      <c r="Z92" s="461">
        <v>18.037430610626487</v>
      </c>
      <c r="AA92" s="461">
        <v>18.126724821570182</v>
      </c>
      <c r="AB92" s="461">
        <v>18.216019032513877</v>
      </c>
      <c r="AC92" s="461">
        <v>18.305313243457572</v>
      </c>
      <c r="AD92" s="461">
        <v>18.394607454401271</v>
      </c>
      <c r="AE92" s="461">
        <v>18.483901665344966</v>
      </c>
      <c r="AF92" s="461">
        <v>18.573195876288661</v>
      </c>
      <c r="AG92" s="461">
        <v>18.662490087232353</v>
      </c>
      <c r="AH92" s="461">
        <v>18.751784298176052</v>
      </c>
      <c r="AI92" s="461">
        <v>18.84107850911975</v>
      </c>
      <c r="AJ92" s="461">
        <v>18.930372720063438</v>
      </c>
      <c r="AK92" s="461">
        <v>19.019666931007134</v>
      </c>
      <c r="AL92" s="461">
        <v>19.108961141950832</v>
      </c>
      <c r="AM92" s="461">
        <v>19.198255352894527</v>
      </c>
      <c r="AN92" s="461">
        <v>19.287549563838223</v>
      </c>
      <c r="AO92" s="461">
        <v>19.376843774781918</v>
      </c>
      <c r="AP92" s="461">
        <v>19.466137985725613</v>
      </c>
      <c r="AQ92" s="461">
        <v>19.555432196669312</v>
      </c>
      <c r="AR92" s="461">
        <v>19.644726407613007</v>
      </c>
      <c r="AS92" s="461">
        <v>19.734020618556702</v>
      </c>
      <c r="AT92" s="461">
        <v>19.823314829500397</v>
      </c>
      <c r="AU92" s="461">
        <v>19.912609040444092</v>
      </c>
      <c r="AV92" s="461">
        <v>20.001903251387784</v>
      </c>
      <c r="AW92" s="461">
        <v>20.091197462331486</v>
      </c>
      <c r="AX92" s="461">
        <v>20.180491673275181</v>
      </c>
      <c r="AY92" s="461">
        <v>20.269785884218873</v>
      </c>
      <c r="AZ92" s="461">
        <v>20.359080095162568</v>
      </c>
      <c r="BA92" s="461">
        <v>20.448374306106263</v>
      </c>
      <c r="BB92" s="461">
        <v>20.537668517049958</v>
      </c>
      <c r="BC92" s="461">
        <v>20.626962727993654</v>
      </c>
      <c r="BD92" s="461">
        <v>20.716256938937352</v>
      </c>
      <c r="BE92" s="461">
        <v>20.805551149881047</v>
      </c>
      <c r="BF92" s="461">
        <v>20.894845360824743</v>
      </c>
      <c r="BG92" s="461">
        <v>20.984139571768438</v>
      </c>
      <c r="BH92" s="461">
        <v>21.073433782712133</v>
      </c>
      <c r="BI92" s="461">
        <v>21.162727993655832</v>
      </c>
      <c r="BJ92" s="461">
        <v>21.252022204599527</v>
      </c>
      <c r="BK92" s="461">
        <v>21.341316415543215</v>
      </c>
      <c r="BL92" s="461">
        <v>21.430610626486914</v>
      </c>
      <c r="BM92" s="461">
        <v>21.519904837430612</v>
      </c>
      <c r="BN92" s="461">
        <v>21.609199048374304</v>
      </c>
      <c r="BO92" s="461">
        <v>21.698493259317999</v>
      </c>
      <c r="BP92" s="461">
        <v>21.787787470261694</v>
      </c>
      <c r="BQ92" s="461">
        <v>21.877081681205393</v>
      </c>
      <c r="BR92" s="461">
        <v>21.966375892149088</v>
      </c>
      <c r="BS92" s="461">
        <v>22.055670103092783</v>
      </c>
      <c r="BT92" s="461">
        <v>22.144964314036478</v>
      </c>
      <c r="BU92" s="507">
        <v>22.234258524980174</v>
      </c>
      <c r="BV92" s="461">
        <v>22.323552735923872</v>
      </c>
      <c r="BW92" s="461">
        <v>22.412846946867568</v>
      </c>
      <c r="BX92" s="461">
        <v>22.502141157811263</v>
      </c>
      <c r="BY92" s="461">
        <v>22.591435368754958</v>
      </c>
      <c r="BZ92" s="461">
        <v>22.680729579698649</v>
      </c>
      <c r="CA92" s="461">
        <v>22.770023790642345</v>
      </c>
      <c r="CB92" s="461">
        <v>22.859318001586047</v>
      </c>
      <c r="CC92" s="461">
        <v>22.948612212529735</v>
      </c>
      <c r="CD92" s="461">
        <v>23.037906423473434</v>
      </c>
      <c r="CE92" s="461">
        <v>23.127200634417129</v>
      </c>
      <c r="CF92" s="461">
        <v>23.216494845360824</v>
      </c>
      <c r="CG92" s="461">
        <v>23.305789056304519</v>
      </c>
      <c r="CH92" s="461">
        <v>23.395083267248214</v>
      </c>
      <c r="CI92" s="461">
        <v>23.484377478191909</v>
      </c>
      <c r="CJ92" s="461">
        <v>23.573671689135608</v>
      </c>
      <c r="CK92" s="461">
        <v>23.662965900079303</v>
      </c>
      <c r="CL92" s="461">
        <v>23.752260111022999</v>
      </c>
      <c r="CM92" s="461">
        <v>23.841554321966694</v>
      </c>
      <c r="CN92" s="461">
        <v>23.930848532910389</v>
      </c>
      <c r="CO92" s="461">
        <v>24.02014274385408</v>
      </c>
      <c r="CP92" s="461">
        <v>24.109436954797776</v>
      </c>
      <c r="CQ92" s="461">
        <v>24.198731165741478</v>
      </c>
      <c r="CR92" s="461">
        <v>24.288025376685169</v>
      </c>
      <c r="CS92" s="461">
        <v>24.377319587628865</v>
      </c>
      <c r="CT92" s="461">
        <v>24.46661379857256</v>
      </c>
      <c r="CU92" s="461">
        <v>24.555908009516255</v>
      </c>
      <c r="CV92" s="461">
        <v>24.64520222045995</v>
      </c>
      <c r="CW92" s="461">
        <v>24.734496431403649</v>
      </c>
      <c r="CX92" s="461">
        <v>24.823790642347344</v>
      </c>
      <c r="CY92" s="461">
        <v>24.913084853291039</v>
      </c>
      <c r="CZ92" s="461">
        <v>25.002379064234734</v>
      </c>
      <c r="DA92" s="461">
        <v>25.091673275178429</v>
      </c>
      <c r="DB92" s="461">
        <v>25.180967486122121</v>
      </c>
      <c r="DC92" s="461">
        <v>25.270261697065823</v>
      </c>
      <c r="DD92" s="461">
        <v>25.359555908009511</v>
      </c>
      <c r="DE92" s="461">
        <v>25.44885011895321</v>
      </c>
      <c r="DF92" s="461">
        <v>25.538144329896909</v>
      </c>
      <c r="DG92" s="461">
        <v>25.6274385408406</v>
      </c>
      <c r="DH92" s="461">
        <v>25.716732751784296</v>
      </c>
      <c r="DI92" s="461">
        <v>25.806026962727991</v>
      </c>
      <c r="DJ92" s="461">
        <v>25.89532117367169</v>
      </c>
      <c r="DK92" s="461">
        <v>25.984615384615385</v>
      </c>
      <c r="DL92" s="461">
        <v>26.07390959555908</v>
      </c>
      <c r="DM92" s="461">
        <v>26.163203806502775</v>
      </c>
      <c r="DN92" s="461">
        <v>26.25249801744647</v>
      </c>
      <c r="DO92" s="461">
        <v>26.341792228390169</v>
      </c>
      <c r="DP92" s="461">
        <v>26.431086439333864</v>
      </c>
      <c r="DQ92" s="461">
        <v>26.520380650277552</v>
      </c>
      <c r="DR92" s="461">
        <v>26.609674861221254</v>
      </c>
      <c r="DS92" s="461">
        <v>26.698969072164946</v>
      </c>
      <c r="DT92" s="461">
        <v>26.788263283108641</v>
      </c>
      <c r="DU92" s="461">
        <v>26.877557494052343</v>
      </c>
      <c r="DV92" s="461">
        <v>26.966851704996031</v>
      </c>
      <c r="DW92" s="461">
        <v>27.05614591593973</v>
      </c>
      <c r="DX92" s="461">
        <v>27.145440126883425</v>
      </c>
      <c r="DY92" s="461">
        <v>27.23473433782712</v>
      </c>
      <c r="DZ92" s="461">
        <v>27.324028548770816</v>
      </c>
      <c r="EA92" s="461">
        <v>27.413322759714511</v>
      </c>
      <c r="EB92" s="461">
        <v>27.50261697065821</v>
      </c>
      <c r="EC92" s="461">
        <v>27.591911181601905</v>
      </c>
      <c r="ED92" s="461">
        <v>27.6812053925456</v>
      </c>
      <c r="EE92" s="461">
        <v>27.770499603489295</v>
      </c>
      <c r="EF92" s="461">
        <v>27.859793814432987</v>
      </c>
      <c r="EG92" s="461">
        <v>27.949088025376689</v>
      </c>
      <c r="EH92" s="461">
        <v>28.038382236320377</v>
      </c>
      <c r="EI92" s="461">
        <v>28.127676447264072</v>
      </c>
      <c r="EJ92" s="461">
        <v>28.216970658207774</v>
      </c>
      <c r="EK92" s="461">
        <v>28.306264869151466</v>
      </c>
      <c r="EL92" s="461">
        <v>28.395559080095161</v>
      </c>
      <c r="EM92" s="461">
        <v>28.484853291038856</v>
      </c>
      <c r="EN92" s="461">
        <v>28.574147501982551</v>
      </c>
      <c r="EO92" s="461">
        <v>28.66344171292625</v>
      </c>
      <c r="EP92" s="461">
        <v>28.752735923869945</v>
      </c>
      <c r="EQ92" s="461">
        <v>28.842030134813641</v>
      </c>
      <c r="ER92" s="461">
        <v>28.931324345757332</v>
      </c>
      <c r="ES92" s="461">
        <v>29.020618556701027</v>
      </c>
      <c r="ET92" s="461">
        <v>29.10991276764473</v>
      </c>
      <c r="EU92" s="461">
        <v>29.199206978588418</v>
      </c>
      <c r="EV92" s="461">
        <v>29.288501189532113</v>
      </c>
      <c r="EW92" s="461">
        <v>29.377795400475812</v>
      </c>
      <c r="EX92" s="461">
        <v>29.467089611419507</v>
      </c>
      <c r="EY92" s="461">
        <v>29.556383822363202</v>
      </c>
      <c r="EZ92" s="461">
        <v>29.645678033306897</v>
      </c>
      <c r="FA92" s="461">
        <v>29.734972244250592</v>
      </c>
      <c r="FB92" s="461">
        <v>29.824266455194291</v>
      </c>
      <c r="FC92" s="461">
        <v>29.913560666137986</v>
      </c>
      <c r="FD92" s="461">
        <v>30.002854877081681</v>
      </c>
      <c r="FE92" s="461">
        <v>30.092149088025373</v>
      </c>
    </row>
    <row r="93" spans="1:161" x14ac:dyDescent="0.25">
      <c r="A93" s="462">
        <v>7146324</v>
      </c>
      <c r="B93" s="505" t="s">
        <v>253</v>
      </c>
      <c r="C93" s="505" t="s">
        <v>124</v>
      </c>
      <c r="D93" s="461">
        <v>25.279936558287073</v>
      </c>
      <c r="E93" s="461">
        <v>25.420380650277558</v>
      </c>
      <c r="F93" s="461">
        <v>25.560824742268036</v>
      </c>
      <c r="G93" s="461">
        <v>25.701268834258528</v>
      </c>
      <c r="H93" s="461">
        <v>25.841712926249009</v>
      </c>
      <c r="I93" s="461">
        <v>25.982157018239491</v>
      </c>
      <c r="J93" s="461">
        <v>26.122601110229976</v>
      </c>
      <c r="K93" s="461">
        <v>26.263045202220461</v>
      </c>
      <c r="L93" s="461">
        <v>26.403489294210942</v>
      </c>
      <c r="M93" s="461">
        <v>26.543933386201427</v>
      </c>
      <c r="N93" s="461">
        <v>26.684377478191912</v>
      </c>
      <c r="O93" s="461">
        <v>26.824821570182394</v>
      </c>
      <c r="P93" s="461">
        <v>26.965265662172875</v>
      </c>
      <c r="Q93" s="461">
        <v>27.105709754163367</v>
      </c>
      <c r="R93" s="461">
        <v>27.246153846153849</v>
      </c>
      <c r="S93" s="461">
        <v>27.386597938144327</v>
      </c>
      <c r="T93" s="461">
        <v>27.527042030134815</v>
      </c>
      <c r="U93" s="461">
        <v>27.6674861221253</v>
      </c>
      <c r="V93" s="461">
        <v>27.807930214115782</v>
      </c>
      <c r="W93" s="461">
        <v>27.948374306106267</v>
      </c>
      <c r="X93" s="461">
        <v>28.088818398096752</v>
      </c>
      <c r="Y93" s="461">
        <v>28.229262490087233</v>
      </c>
      <c r="Z93" s="461">
        <v>28.369706582077715</v>
      </c>
      <c r="AA93" s="461">
        <v>28.510150674068203</v>
      </c>
      <c r="AB93" s="461">
        <v>28.650594766058685</v>
      </c>
      <c r="AC93" s="461">
        <v>28.791038858049166</v>
      </c>
      <c r="AD93" s="461">
        <v>28.931482950039658</v>
      </c>
      <c r="AE93" s="461">
        <v>29.071927042030136</v>
      </c>
      <c r="AF93" s="461">
        <v>29.212371134020618</v>
      </c>
      <c r="AG93" s="461">
        <v>29.352815226011099</v>
      </c>
      <c r="AH93" s="461">
        <v>29.493259318001591</v>
      </c>
      <c r="AI93" s="461">
        <v>29.633703409992069</v>
      </c>
      <c r="AJ93" s="461">
        <v>29.774147501982551</v>
      </c>
      <c r="AK93" s="461">
        <v>29.914591593973043</v>
      </c>
      <c r="AL93" s="461">
        <v>30.055035685963524</v>
      </c>
      <c r="AM93" s="461">
        <v>30.195479777954002</v>
      </c>
      <c r="AN93" s="461">
        <v>30.335923869944494</v>
      </c>
      <c r="AO93" s="461">
        <v>30.476367961934976</v>
      </c>
      <c r="AP93" s="461">
        <v>30.616812053925457</v>
      </c>
      <c r="AQ93" s="461">
        <v>30.757256145915935</v>
      </c>
      <c r="AR93" s="461">
        <v>30.897700237906427</v>
      </c>
      <c r="AS93" s="461">
        <v>31.038144329896909</v>
      </c>
      <c r="AT93" s="461">
        <v>31.17858842188739</v>
      </c>
      <c r="AU93" s="461">
        <v>31.319032513877882</v>
      </c>
      <c r="AV93" s="461">
        <v>31.45947660586836</v>
      </c>
      <c r="AW93" s="461">
        <v>31.599920697858842</v>
      </c>
      <c r="AX93" s="461">
        <v>31.740364789849334</v>
      </c>
      <c r="AY93" s="461">
        <v>31.880808881839815</v>
      </c>
      <c r="AZ93" s="461">
        <v>32.021252973830293</v>
      </c>
      <c r="BA93" s="461">
        <v>32.161697065820775</v>
      </c>
      <c r="BB93" s="461">
        <v>32.302141157811263</v>
      </c>
      <c r="BC93" s="461">
        <v>32.442585249801745</v>
      </c>
      <c r="BD93" s="461">
        <v>32.583029341792226</v>
      </c>
      <c r="BE93" s="461">
        <v>32.723473433782722</v>
      </c>
      <c r="BF93" s="461">
        <v>32.863917525773196</v>
      </c>
      <c r="BG93" s="461">
        <v>33.004361617763678</v>
      </c>
      <c r="BH93" s="461">
        <v>33.144805709754174</v>
      </c>
      <c r="BI93" s="461">
        <v>33.285249801744655</v>
      </c>
      <c r="BJ93" s="461">
        <v>33.425693893735129</v>
      </c>
      <c r="BK93" s="461">
        <v>33.566137985725611</v>
      </c>
      <c r="BL93" s="461">
        <v>33.706582077716106</v>
      </c>
      <c r="BM93" s="461">
        <v>33.847026169706588</v>
      </c>
      <c r="BN93" s="461">
        <v>33.987470261697062</v>
      </c>
      <c r="BO93" s="461">
        <v>34.127914353687544</v>
      </c>
      <c r="BP93" s="461">
        <v>34.268358445678025</v>
      </c>
      <c r="BQ93" s="461">
        <v>34.408802537668521</v>
      </c>
      <c r="BR93" s="461">
        <v>34.549246629658995</v>
      </c>
      <c r="BS93" s="461">
        <v>34.689690721649477</v>
      </c>
      <c r="BT93" s="461">
        <v>34.830134813639972</v>
      </c>
      <c r="BU93" s="507">
        <v>34.970578905630454</v>
      </c>
      <c r="BV93" s="461">
        <v>35.111022997620935</v>
      </c>
      <c r="BW93" s="461">
        <v>35.251467089611424</v>
      </c>
      <c r="BX93" s="461">
        <v>35.391911181601905</v>
      </c>
      <c r="BY93" s="461">
        <v>35.532355273592387</v>
      </c>
      <c r="BZ93" s="461">
        <v>35.672799365582868</v>
      </c>
      <c r="CA93" s="461">
        <v>35.813243457573357</v>
      </c>
      <c r="CB93" s="461">
        <v>35.953687549563838</v>
      </c>
      <c r="CC93" s="461">
        <v>36.09413164155432</v>
      </c>
      <c r="CD93" s="461">
        <v>36.234575733544808</v>
      </c>
      <c r="CE93" s="461">
        <v>36.37501982553529</v>
      </c>
      <c r="CF93" s="461">
        <v>36.515463917525771</v>
      </c>
      <c r="CG93" s="461">
        <v>36.65590800951626</v>
      </c>
      <c r="CH93" s="461">
        <v>36.796352101506741</v>
      </c>
      <c r="CI93" s="461">
        <v>36.936796193497223</v>
      </c>
      <c r="CJ93" s="461">
        <v>37.077240285487704</v>
      </c>
      <c r="CK93" s="461">
        <v>37.217684377478193</v>
      </c>
      <c r="CL93" s="461">
        <v>37.358128469468674</v>
      </c>
      <c r="CM93" s="461">
        <v>37.498572561459156</v>
      </c>
      <c r="CN93" s="461">
        <v>37.639016653449644</v>
      </c>
      <c r="CO93" s="461">
        <v>37.779460745440126</v>
      </c>
      <c r="CP93" s="461">
        <v>37.919904837430607</v>
      </c>
      <c r="CQ93" s="461">
        <v>38.060348929421103</v>
      </c>
      <c r="CR93" s="461">
        <v>38.200793021411577</v>
      </c>
      <c r="CS93" s="461">
        <v>38.341237113402059</v>
      </c>
      <c r="CT93" s="461">
        <v>38.48168120539254</v>
      </c>
      <c r="CU93" s="461">
        <v>38.622125297383036</v>
      </c>
      <c r="CV93" s="461">
        <v>38.76256938937351</v>
      </c>
      <c r="CW93" s="461">
        <v>38.903013481363992</v>
      </c>
      <c r="CX93" s="461">
        <v>39.043457573354488</v>
      </c>
      <c r="CY93" s="461">
        <v>39.183901665344969</v>
      </c>
      <c r="CZ93" s="461">
        <v>39.324345757335443</v>
      </c>
      <c r="DA93" s="461">
        <v>39.464789849325939</v>
      </c>
      <c r="DB93" s="461">
        <v>39.60523394131642</v>
      </c>
      <c r="DC93" s="461">
        <v>39.745678033306902</v>
      </c>
      <c r="DD93" s="461">
        <v>39.886122125297376</v>
      </c>
      <c r="DE93" s="461">
        <v>40.026566217287872</v>
      </c>
      <c r="DF93" s="461">
        <v>40.167010309278353</v>
      </c>
      <c r="DG93" s="461">
        <v>40.307454401268835</v>
      </c>
      <c r="DH93" s="461">
        <v>40.447898493259324</v>
      </c>
      <c r="DI93" s="461">
        <v>40.588342585249805</v>
      </c>
      <c r="DJ93" s="461">
        <v>40.728786677240286</v>
      </c>
      <c r="DK93" s="461">
        <v>40.869230769230775</v>
      </c>
      <c r="DL93" s="461">
        <v>41.009674861221256</v>
      </c>
      <c r="DM93" s="461">
        <v>41.150118953211738</v>
      </c>
      <c r="DN93" s="461">
        <v>41.290563045202219</v>
      </c>
      <c r="DO93" s="461">
        <v>41.431007137192708</v>
      </c>
      <c r="DP93" s="461">
        <v>41.571451229183189</v>
      </c>
      <c r="DQ93" s="461">
        <v>41.711895321173671</v>
      </c>
      <c r="DR93" s="461">
        <v>41.85233941316416</v>
      </c>
      <c r="DS93" s="461">
        <v>41.992783505154641</v>
      </c>
      <c r="DT93" s="461">
        <v>42.133227597145122</v>
      </c>
      <c r="DU93" s="461">
        <v>42.273671689135611</v>
      </c>
      <c r="DV93" s="461">
        <v>42.414115781126092</v>
      </c>
      <c r="DW93" s="461">
        <v>42.554559873116574</v>
      </c>
      <c r="DX93" s="461">
        <v>42.695003965107055</v>
      </c>
      <c r="DY93" s="461">
        <v>42.835448057097544</v>
      </c>
      <c r="DZ93" s="461">
        <v>42.975892149088025</v>
      </c>
      <c r="EA93" s="461">
        <v>43.116336241078507</v>
      </c>
      <c r="EB93" s="461">
        <v>43.256780333069003</v>
      </c>
      <c r="EC93" s="461">
        <v>43.397224425059477</v>
      </c>
      <c r="ED93" s="461">
        <v>43.537668517049958</v>
      </c>
      <c r="EE93" s="461">
        <v>43.678112609040454</v>
      </c>
      <c r="EF93" s="461">
        <v>43.818556701030936</v>
      </c>
      <c r="EG93" s="461">
        <v>43.95900079302141</v>
      </c>
      <c r="EH93" s="461">
        <v>44.099444885011891</v>
      </c>
      <c r="EI93" s="461">
        <v>44.239888977002387</v>
      </c>
      <c r="EJ93" s="461">
        <v>44.380333068992869</v>
      </c>
      <c r="EK93" s="461">
        <v>44.520777160983343</v>
      </c>
      <c r="EL93" s="461">
        <v>44.661221252973839</v>
      </c>
      <c r="EM93" s="461">
        <v>44.80166534496432</v>
      </c>
      <c r="EN93" s="461">
        <v>44.942109436954802</v>
      </c>
      <c r="EO93" s="461">
        <v>45.082553528945283</v>
      </c>
      <c r="EP93" s="461">
        <v>45.222997620935757</v>
      </c>
      <c r="EQ93" s="461">
        <v>45.363441712926253</v>
      </c>
      <c r="ER93" s="461">
        <v>45.503885804916735</v>
      </c>
      <c r="ES93" s="461">
        <v>45.644329896907216</v>
      </c>
      <c r="ET93" s="461">
        <v>45.784773988897705</v>
      </c>
      <c r="EU93" s="461">
        <v>45.925218080888186</v>
      </c>
      <c r="EV93" s="461">
        <v>46.065662172878667</v>
      </c>
      <c r="EW93" s="461">
        <v>46.206106264869149</v>
      </c>
      <c r="EX93" s="461">
        <v>46.346550356859638</v>
      </c>
      <c r="EY93" s="461">
        <v>46.486994448850119</v>
      </c>
      <c r="EZ93" s="461">
        <v>46.6274385408406</v>
      </c>
      <c r="FA93" s="461">
        <v>46.767882632831089</v>
      </c>
      <c r="FB93" s="461">
        <v>46.908326724821571</v>
      </c>
      <c r="FC93" s="461">
        <v>47.048770816812052</v>
      </c>
      <c r="FD93" s="461">
        <v>47.189214908802541</v>
      </c>
      <c r="FE93" s="461">
        <v>47.329659000793022</v>
      </c>
    </row>
    <row r="94" spans="1:161" x14ac:dyDescent="0.25">
      <c r="A94" s="462">
        <v>7146325</v>
      </c>
      <c r="B94" s="505" t="s">
        <v>254</v>
      </c>
      <c r="C94" s="505" t="s">
        <v>124</v>
      </c>
      <c r="D94" s="461">
        <v>43.249484536082484</v>
      </c>
      <c r="E94" s="461">
        <v>43.484536082474236</v>
      </c>
      <c r="F94" s="461">
        <v>43.719587628865987</v>
      </c>
      <c r="G94" s="461">
        <v>43.954639175257739</v>
      </c>
      <c r="H94" s="461">
        <v>44.189690721649491</v>
      </c>
      <c r="I94" s="461">
        <v>44.424742268041243</v>
      </c>
      <c r="J94" s="461">
        <v>44.659793814432994</v>
      </c>
      <c r="K94" s="461">
        <v>44.894845360824746</v>
      </c>
      <c r="L94" s="461">
        <v>45.129896907216505</v>
      </c>
      <c r="M94" s="461">
        <v>45.364948453608257</v>
      </c>
      <c r="N94" s="461">
        <v>45.600000000000009</v>
      </c>
      <c r="O94" s="461">
        <v>45.83505154639176</v>
      </c>
      <c r="P94" s="461">
        <v>46.070103092783512</v>
      </c>
      <c r="Q94" s="461">
        <v>46.305154639175264</v>
      </c>
      <c r="R94" s="461">
        <v>46.540206185567015</v>
      </c>
      <c r="S94" s="461">
        <v>46.775257731958767</v>
      </c>
      <c r="T94" s="461">
        <v>47.010309278350519</v>
      </c>
      <c r="U94" s="461">
        <v>47.245360824742271</v>
      </c>
      <c r="V94" s="461">
        <v>47.48041237113403</v>
      </c>
      <c r="W94" s="461">
        <v>47.715463917525781</v>
      </c>
      <c r="X94" s="461">
        <v>47.950515463917533</v>
      </c>
      <c r="Y94" s="461">
        <v>48.185567010309285</v>
      </c>
      <c r="Z94" s="461">
        <v>48.420618556701037</v>
      </c>
      <c r="AA94" s="461">
        <v>48.655670103092788</v>
      </c>
      <c r="AB94" s="461">
        <v>48.89072164948454</v>
      </c>
      <c r="AC94" s="461">
        <v>49.125773195876292</v>
      </c>
      <c r="AD94" s="461">
        <v>49.360824742268051</v>
      </c>
      <c r="AE94" s="461">
        <v>49.595876288659795</v>
      </c>
      <c r="AF94" s="461">
        <v>49.830927835051554</v>
      </c>
      <c r="AG94" s="461">
        <v>50.065979381443299</v>
      </c>
      <c r="AH94" s="461">
        <v>50.301030927835058</v>
      </c>
      <c r="AI94" s="461">
        <v>50.536082474226816</v>
      </c>
      <c r="AJ94" s="461">
        <v>50.771134020618554</v>
      </c>
      <c r="AK94" s="461">
        <v>51.006185567010313</v>
      </c>
      <c r="AL94" s="461">
        <v>51.241237113402057</v>
      </c>
      <c r="AM94" s="461">
        <v>51.476288659793816</v>
      </c>
      <c r="AN94" s="461">
        <v>51.711340206185568</v>
      </c>
      <c r="AO94" s="461">
        <v>51.946391752577313</v>
      </c>
      <c r="AP94" s="461">
        <v>52.181443298969072</v>
      </c>
      <c r="AQ94" s="461">
        <v>52.41649484536083</v>
      </c>
      <c r="AR94" s="461">
        <v>52.651546391752575</v>
      </c>
      <c r="AS94" s="461">
        <v>52.886597938144334</v>
      </c>
      <c r="AT94" s="461">
        <v>53.121649484536093</v>
      </c>
      <c r="AU94" s="461">
        <v>53.356701030927837</v>
      </c>
      <c r="AV94" s="461">
        <v>53.591752577319589</v>
      </c>
      <c r="AW94" s="461">
        <v>53.826804123711341</v>
      </c>
      <c r="AX94" s="461">
        <v>54.061855670103093</v>
      </c>
      <c r="AY94" s="461">
        <v>54.296907216494851</v>
      </c>
      <c r="AZ94" s="461">
        <v>54.531958762886596</v>
      </c>
      <c r="BA94" s="461">
        <v>54.767010309278355</v>
      </c>
      <c r="BB94" s="461">
        <v>55.002061855670114</v>
      </c>
      <c r="BC94" s="461">
        <v>55.237113402061858</v>
      </c>
      <c r="BD94" s="461">
        <v>55.472164948453617</v>
      </c>
      <c r="BE94" s="461">
        <v>55.707216494845369</v>
      </c>
      <c r="BF94" s="461">
        <v>55.942268041237114</v>
      </c>
      <c r="BG94" s="461">
        <v>56.177319587628872</v>
      </c>
      <c r="BH94" s="461">
        <v>56.412371134020617</v>
      </c>
      <c r="BI94" s="461">
        <v>56.647422680412376</v>
      </c>
      <c r="BJ94" s="461">
        <v>56.882474226804135</v>
      </c>
      <c r="BK94" s="461">
        <v>57.117525773195879</v>
      </c>
      <c r="BL94" s="461">
        <v>57.352577319587638</v>
      </c>
      <c r="BM94" s="461">
        <v>57.58762886597939</v>
      </c>
      <c r="BN94" s="461">
        <v>57.822680412371142</v>
      </c>
      <c r="BO94" s="461">
        <v>58.057731958762893</v>
      </c>
      <c r="BP94" s="461">
        <v>58.292783505154645</v>
      </c>
      <c r="BQ94" s="461">
        <v>58.527835051546397</v>
      </c>
      <c r="BR94" s="461">
        <v>58.762886597938156</v>
      </c>
      <c r="BS94" s="461">
        <v>58.9979381443299</v>
      </c>
      <c r="BT94" s="461">
        <v>59.232989690721659</v>
      </c>
      <c r="BU94" s="507">
        <v>59.468041237113404</v>
      </c>
      <c r="BV94" s="461">
        <v>59.703092783505163</v>
      </c>
      <c r="BW94" s="461">
        <v>59.938144329896922</v>
      </c>
      <c r="BX94" s="461">
        <v>60.173195876288666</v>
      </c>
      <c r="BY94" s="461">
        <v>60.408247422680418</v>
      </c>
      <c r="BZ94" s="461">
        <v>60.64329896907217</v>
      </c>
      <c r="CA94" s="461">
        <v>60.878350515463922</v>
      </c>
      <c r="CB94" s="461">
        <v>61.11340206185568</v>
      </c>
      <c r="CC94" s="461">
        <v>61.348453608247425</v>
      </c>
      <c r="CD94" s="461">
        <v>61.583505154639184</v>
      </c>
      <c r="CE94" s="461">
        <v>61.818556701030928</v>
      </c>
      <c r="CF94" s="461">
        <v>62.053608247422687</v>
      </c>
      <c r="CG94" s="461">
        <v>62.288659793814446</v>
      </c>
      <c r="CH94" s="461">
        <v>62.523711340206191</v>
      </c>
      <c r="CI94" s="461">
        <v>62.758762886597943</v>
      </c>
      <c r="CJ94" s="461">
        <v>62.993814432989694</v>
      </c>
      <c r="CK94" s="461">
        <v>63.228865979381446</v>
      </c>
      <c r="CL94" s="461">
        <v>63.463917525773205</v>
      </c>
      <c r="CM94" s="461">
        <v>63.69896907216495</v>
      </c>
      <c r="CN94" s="461">
        <v>63.934020618556708</v>
      </c>
      <c r="CO94" s="461">
        <v>64.16907216494846</v>
      </c>
      <c r="CP94" s="461">
        <v>64.404123711340205</v>
      </c>
      <c r="CQ94" s="461">
        <v>64.639175257731964</v>
      </c>
      <c r="CR94" s="461">
        <v>64.874226804123708</v>
      </c>
      <c r="CS94" s="461">
        <v>65.109278350515467</v>
      </c>
      <c r="CT94" s="461">
        <v>65.344329896907212</v>
      </c>
      <c r="CU94" s="461">
        <v>65.579381443298971</v>
      </c>
      <c r="CV94" s="461">
        <v>65.814432989690729</v>
      </c>
      <c r="CW94" s="461">
        <v>66.049484536082474</v>
      </c>
      <c r="CX94" s="461">
        <v>66.284536082474233</v>
      </c>
      <c r="CY94" s="461">
        <v>66.519587628865978</v>
      </c>
      <c r="CZ94" s="461">
        <v>66.754639175257736</v>
      </c>
      <c r="DA94" s="461">
        <v>66.989690721649495</v>
      </c>
      <c r="DB94" s="461">
        <v>67.22474226804124</v>
      </c>
      <c r="DC94" s="461">
        <v>67.459793814432999</v>
      </c>
      <c r="DD94" s="461">
        <v>67.694845360824743</v>
      </c>
      <c r="DE94" s="461">
        <v>67.929896907216502</v>
      </c>
      <c r="DF94" s="461">
        <v>68.164948453608261</v>
      </c>
      <c r="DG94" s="461">
        <v>68.400000000000006</v>
      </c>
      <c r="DH94" s="461">
        <v>68.635051546391765</v>
      </c>
      <c r="DI94" s="461">
        <v>68.870103092783509</v>
      </c>
      <c r="DJ94" s="461">
        <v>69.105154639175254</v>
      </c>
      <c r="DK94" s="461">
        <v>69.340206185567013</v>
      </c>
      <c r="DL94" s="461">
        <v>69.575257731958757</v>
      </c>
      <c r="DM94" s="461">
        <v>69.810309278350516</v>
      </c>
      <c r="DN94" s="461">
        <v>70.045360824742261</v>
      </c>
      <c r="DO94" s="461">
        <v>70.28041237113402</v>
      </c>
      <c r="DP94" s="461">
        <v>70.515463917525778</v>
      </c>
      <c r="DQ94" s="461">
        <v>70.750515463917523</v>
      </c>
      <c r="DR94" s="461">
        <v>70.985567010309282</v>
      </c>
      <c r="DS94" s="461">
        <v>71.220618556701041</v>
      </c>
      <c r="DT94" s="461">
        <v>71.455670103092785</v>
      </c>
      <c r="DU94" s="461">
        <v>71.690721649484544</v>
      </c>
      <c r="DV94" s="461">
        <v>71.925773195876303</v>
      </c>
      <c r="DW94" s="461">
        <v>72.160824742268048</v>
      </c>
      <c r="DX94" s="461">
        <v>72.395876288659807</v>
      </c>
      <c r="DY94" s="461">
        <v>72.630927835051551</v>
      </c>
      <c r="DZ94" s="461">
        <v>72.86597938144331</v>
      </c>
      <c r="EA94" s="461">
        <v>73.101030927835069</v>
      </c>
      <c r="EB94" s="461">
        <v>73.336082474226814</v>
      </c>
      <c r="EC94" s="461">
        <v>73.571134020618558</v>
      </c>
      <c r="ED94" s="461">
        <v>73.806185567010317</v>
      </c>
      <c r="EE94" s="461">
        <v>74.041237113402062</v>
      </c>
      <c r="EF94" s="461">
        <v>74.276288659793821</v>
      </c>
      <c r="EG94" s="461">
        <v>74.511340206185579</v>
      </c>
      <c r="EH94" s="461">
        <v>74.746391752577324</v>
      </c>
      <c r="EI94" s="461">
        <v>74.981443298969083</v>
      </c>
      <c r="EJ94" s="461">
        <v>75.216494845360828</v>
      </c>
      <c r="EK94" s="461">
        <v>75.451546391752586</v>
      </c>
      <c r="EL94" s="461">
        <v>75.686597938144345</v>
      </c>
      <c r="EM94" s="461">
        <v>75.92164948453609</v>
      </c>
      <c r="EN94" s="461">
        <v>76.156701030927849</v>
      </c>
      <c r="EO94" s="461">
        <v>76.391752577319608</v>
      </c>
      <c r="EP94" s="461">
        <v>76.626804123711352</v>
      </c>
      <c r="EQ94" s="461">
        <v>76.861855670103111</v>
      </c>
      <c r="ER94" s="461">
        <v>77.096907216494856</v>
      </c>
      <c r="ES94" s="461">
        <v>77.331958762886615</v>
      </c>
      <c r="ET94" s="461">
        <v>77.567010309278359</v>
      </c>
      <c r="EU94" s="461">
        <v>77.802061855670118</v>
      </c>
      <c r="EV94" s="461">
        <v>78.037113402061863</v>
      </c>
      <c r="EW94" s="461">
        <v>78.272164948453621</v>
      </c>
      <c r="EX94" s="461">
        <v>78.507216494845366</v>
      </c>
      <c r="EY94" s="461">
        <v>78.742268041237125</v>
      </c>
      <c r="EZ94" s="461">
        <v>78.97731958762887</v>
      </c>
      <c r="FA94" s="461">
        <v>79.212371134020628</v>
      </c>
      <c r="FB94" s="461">
        <v>79.447422680412373</v>
      </c>
      <c r="FC94" s="461">
        <v>79.682474226804132</v>
      </c>
      <c r="FD94" s="461">
        <v>79.917525773195891</v>
      </c>
      <c r="FE94" s="461">
        <v>80.152577319587635</v>
      </c>
    </row>
    <row r="95" spans="1:161" x14ac:dyDescent="0.25">
      <c r="A95" s="462">
        <v>7146326</v>
      </c>
      <c r="B95" s="505" t="s">
        <v>255</v>
      </c>
      <c r="C95" s="505" t="s">
        <v>124</v>
      </c>
      <c r="D95" s="461">
        <v>50.574147501982559</v>
      </c>
      <c r="E95" s="461">
        <v>50.855114988104681</v>
      </c>
      <c r="F95" s="461">
        <v>51.136082474226811</v>
      </c>
      <c r="G95" s="461">
        <v>51.417049960348933</v>
      </c>
      <c r="H95" s="461">
        <v>51.698017446471063</v>
      </c>
      <c r="I95" s="461">
        <v>51.978984932593185</v>
      </c>
      <c r="J95" s="461">
        <v>52.259952418715308</v>
      </c>
      <c r="K95" s="461">
        <v>52.54091990483743</v>
      </c>
      <c r="L95" s="461">
        <v>52.82188739095956</v>
      </c>
      <c r="M95" s="461">
        <v>53.102854877081683</v>
      </c>
      <c r="N95" s="461">
        <v>53.383822363203819</v>
      </c>
      <c r="O95" s="461">
        <v>53.664789849325935</v>
      </c>
      <c r="P95" s="461">
        <v>53.945757335448057</v>
      </c>
      <c r="Q95" s="461">
        <v>54.226724821570194</v>
      </c>
      <c r="R95" s="461">
        <v>54.507692307692317</v>
      </c>
      <c r="S95" s="461">
        <v>54.788659793814432</v>
      </c>
      <c r="T95" s="461">
        <v>55.069627279936569</v>
      </c>
      <c r="U95" s="461">
        <v>55.350594766058691</v>
      </c>
      <c r="V95" s="461">
        <v>55.631562252180821</v>
      </c>
      <c r="W95" s="461">
        <v>55.912529738302943</v>
      </c>
      <c r="X95" s="461">
        <v>56.193497224425066</v>
      </c>
      <c r="Y95" s="461">
        <v>56.474464710547196</v>
      </c>
      <c r="Z95" s="461">
        <v>56.755432196669318</v>
      </c>
      <c r="AA95" s="461">
        <v>57.036399682791441</v>
      </c>
      <c r="AB95" s="461">
        <v>57.317367168913563</v>
      </c>
      <c r="AC95" s="461">
        <v>57.598334655035693</v>
      </c>
      <c r="AD95" s="461">
        <v>57.879302141157822</v>
      </c>
      <c r="AE95" s="461">
        <v>58.160269627279945</v>
      </c>
      <c r="AF95" s="461">
        <v>58.441237113402067</v>
      </c>
      <c r="AG95" s="461">
        <v>58.72220459952419</v>
      </c>
      <c r="AH95" s="461">
        <v>59.00317208564632</v>
      </c>
      <c r="AI95" s="461">
        <v>59.284139571768456</v>
      </c>
      <c r="AJ95" s="461">
        <v>59.565107057890565</v>
      </c>
      <c r="AK95" s="461">
        <v>59.846074544012694</v>
      </c>
      <c r="AL95" s="461">
        <v>60.127042030134817</v>
      </c>
      <c r="AM95" s="461">
        <v>60.408009516256953</v>
      </c>
      <c r="AN95" s="461">
        <v>60.688977002379069</v>
      </c>
      <c r="AO95" s="461">
        <v>60.969944488501191</v>
      </c>
      <c r="AP95" s="461">
        <v>61.250911974623328</v>
      </c>
      <c r="AQ95" s="461">
        <v>61.531879460745451</v>
      </c>
      <c r="AR95" s="461">
        <v>61.812846946867566</v>
      </c>
      <c r="AS95" s="461">
        <v>62.093814432989703</v>
      </c>
      <c r="AT95" s="461">
        <v>62.374781919111825</v>
      </c>
      <c r="AU95" s="461">
        <v>62.655749405233941</v>
      </c>
      <c r="AV95" s="461">
        <v>62.936716891356063</v>
      </c>
      <c r="AW95" s="461">
        <v>63.2176843774782</v>
      </c>
      <c r="AX95" s="461">
        <v>63.49865186360033</v>
      </c>
      <c r="AY95" s="461">
        <v>63.779619349722438</v>
      </c>
      <c r="AZ95" s="461">
        <v>64.060586835844575</v>
      </c>
      <c r="BA95" s="461">
        <v>64.341554321966697</v>
      </c>
      <c r="BB95" s="461">
        <v>64.622521808088834</v>
      </c>
      <c r="BC95" s="461">
        <v>64.903489294210942</v>
      </c>
      <c r="BD95" s="461">
        <v>65.184456780333065</v>
      </c>
      <c r="BE95" s="461">
        <v>65.465424266455202</v>
      </c>
      <c r="BF95" s="461">
        <v>65.746391752577324</v>
      </c>
      <c r="BG95" s="461">
        <v>66.027359238699447</v>
      </c>
      <c r="BH95" s="461">
        <v>66.308326724821583</v>
      </c>
      <c r="BI95" s="461">
        <v>66.589294210943706</v>
      </c>
      <c r="BJ95" s="461">
        <v>66.870261697065828</v>
      </c>
      <c r="BK95" s="461">
        <v>67.151229183187951</v>
      </c>
      <c r="BL95" s="461">
        <v>67.432196669310073</v>
      </c>
      <c r="BM95" s="461">
        <v>67.71316415543221</v>
      </c>
      <c r="BN95" s="461">
        <v>67.994131641554333</v>
      </c>
      <c r="BO95" s="461">
        <v>68.275099127676455</v>
      </c>
      <c r="BP95" s="461">
        <v>68.556066613798563</v>
      </c>
      <c r="BQ95" s="461">
        <v>68.8370340999207</v>
      </c>
      <c r="BR95" s="461">
        <v>69.118001586042837</v>
      </c>
      <c r="BS95" s="461">
        <v>69.398969072164959</v>
      </c>
      <c r="BT95" s="461">
        <v>69.679936558287082</v>
      </c>
      <c r="BU95" s="507">
        <v>69.960904044409205</v>
      </c>
      <c r="BV95" s="461">
        <v>70.241871530531327</v>
      </c>
      <c r="BW95" s="461">
        <v>70.522839016653464</v>
      </c>
      <c r="BX95" s="461">
        <v>70.803806502775572</v>
      </c>
      <c r="BY95" s="461">
        <v>71.084773988897709</v>
      </c>
      <c r="BZ95" s="461">
        <v>71.365741475019831</v>
      </c>
      <c r="CA95" s="461">
        <v>71.646708961141968</v>
      </c>
      <c r="CB95" s="461">
        <v>71.927676447264076</v>
      </c>
      <c r="CC95" s="461">
        <v>72.208643933386199</v>
      </c>
      <c r="CD95" s="461">
        <v>72.489611419508336</v>
      </c>
      <c r="CE95" s="461">
        <v>72.770578905630458</v>
      </c>
      <c r="CF95" s="461">
        <v>73.051546391752581</v>
      </c>
      <c r="CG95" s="461">
        <v>73.332513877874717</v>
      </c>
      <c r="CH95" s="461">
        <v>73.61348136399684</v>
      </c>
      <c r="CI95" s="461">
        <v>73.894448850118962</v>
      </c>
      <c r="CJ95" s="461">
        <v>74.175416336241071</v>
      </c>
      <c r="CK95" s="461">
        <v>74.456383822363208</v>
      </c>
      <c r="CL95" s="461">
        <v>74.737351308485344</v>
      </c>
      <c r="CM95" s="461">
        <v>75.018318794607467</v>
      </c>
      <c r="CN95" s="461">
        <v>75.299286280729589</v>
      </c>
      <c r="CO95" s="461">
        <v>75.580253766851712</v>
      </c>
      <c r="CP95" s="461">
        <v>75.861221252973834</v>
      </c>
      <c r="CQ95" s="461">
        <v>76.142188739095971</v>
      </c>
      <c r="CR95" s="461">
        <v>76.423156225218079</v>
      </c>
      <c r="CS95" s="461">
        <v>76.704123711340216</v>
      </c>
      <c r="CT95" s="461">
        <v>76.985091197462339</v>
      </c>
      <c r="CU95" s="461">
        <v>77.266058683584461</v>
      </c>
      <c r="CV95" s="461">
        <v>77.547026169706584</v>
      </c>
      <c r="CW95" s="461">
        <v>77.827993655828706</v>
      </c>
      <c r="CX95" s="461">
        <v>78.108961141950843</v>
      </c>
      <c r="CY95" s="461">
        <v>78.389928628072965</v>
      </c>
      <c r="CZ95" s="461">
        <v>78.670896114195102</v>
      </c>
      <c r="DA95" s="461">
        <v>78.951863600317211</v>
      </c>
      <c r="DB95" s="461">
        <v>79.232831086439333</v>
      </c>
      <c r="DC95" s="461">
        <v>79.51379857256147</v>
      </c>
      <c r="DD95" s="461">
        <v>79.794766058683592</v>
      </c>
      <c r="DE95" s="461">
        <v>80.075733544805715</v>
      </c>
      <c r="DF95" s="461">
        <v>80.356701030927852</v>
      </c>
      <c r="DG95" s="461">
        <v>80.637668517049974</v>
      </c>
      <c r="DH95" s="461">
        <v>80.918636003172097</v>
      </c>
      <c r="DI95" s="461">
        <v>81.199603489294205</v>
      </c>
      <c r="DJ95" s="461">
        <v>81.480570975416342</v>
      </c>
      <c r="DK95" s="461">
        <v>81.761538461538478</v>
      </c>
      <c r="DL95" s="461">
        <v>82.042505947660601</v>
      </c>
      <c r="DM95" s="461">
        <v>82.323473433782723</v>
      </c>
      <c r="DN95" s="461">
        <v>82.604440919904846</v>
      </c>
      <c r="DO95" s="461">
        <v>82.885408406026968</v>
      </c>
      <c r="DP95" s="461">
        <v>83.166375892149105</v>
      </c>
      <c r="DQ95" s="461">
        <v>83.447343378271214</v>
      </c>
      <c r="DR95" s="461">
        <v>83.72831086439335</v>
      </c>
      <c r="DS95" s="461">
        <v>84.009278350515473</v>
      </c>
      <c r="DT95" s="461">
        <v>84.290245836637595</v>
      </c>
      <c r="DU95" s="461">
        <v>84.571213322759718</v>
      </c>
      <c r="DV95" s="461">
        <v>84.85218080888184</v>
      </c>
      <c r="DW95" s="461">
        <v>85.133148295003977</v>
      </c>
      <c r="DX95" s="461">
        <v>85.4141157811261</v>
      </c>
      <c r="DY95" s="461">
        <v>85.695083267248222</v>
      </c>
      <c r="DZ95" s="461">
        <v>85.976050753370345</v>
      </c>
      <c r="EA95" s="461">
        <v>86.257018239492467</v>
      </c>
      <c r="EB95" s="461">
        <v>86.537985725614604</v>
      </c>
      <c r="EC95" s="461">
        <v>86.818953211736712</v>
      </c>
      <c r="ED95" s="461">
        <v>87.099920697858849</v>
      </c>
      <c r="EE95" s="461">
        <v>87.380888183980986</v>
      </c>
      <c r="EF95" s="461">
        <v>87.661855670103108</v>
      </c>
      <c r="EG95" s="461">
        <v>87.942823156225217</v>
      </c>
      <c r="EH95" s="461">
        <v>88.223790642347339</v>
      </c>
      <c r="EI95" s="461">
        <v>88.504758128469476</v>
      </c>
      <c r="EJ95" s="461">
        <v>88.785725614591612</v>
      </c>
      <c r="EK95" s="461">
        <v>89.066693100713735</v>
      </c>
      <c r="EL95" s="461">
        <v>89.347660586835858</v>
      </c>
      <c r="EM95" s="461">
        <v>89.62862807295798</v>
      </c>
      <c r="EN95" s="461">
        <v>89.909595559080103</v>
      </c>
      <c r="EO95" s="461">
        <v>90.190563045202225</v>
      </c>
      <c r="EP95" s="461">
        <v>90.471530531324348</v>
      </c>
      <c r="EQ95" s="461">
        <v>90.752498017446484</v>
      </c>
      <c r="ER95" s="461">
        <v>91.033465503568607</v>
      </c>
      <c r="ES95" s="461">
        <v>91.314432989690729</v>
      </c>
      <c r="ET95" s="461">
        <v>91.595400475812852</v>
      </c>
      <c r="EU95" s="461">
        <v>91.876367961934974</v>
      </c>
      <c r="EV95" s="461">
        <v>92.157335448057111</v>
      </c>
      <c r="EW95" s="461">
        <v>92.438302934179234</v>
      </c>
      <c r="EX95" s="461">
        <v>92.719270420301356</v>
      </c>
      <c r="EY95" s="461">
        <v>93.000237906423479</v>
      </c>
      <c r="EZ95" s="461">
        <v>93.281205392545601</v>
      </c>
      <c r="FA95" s="461">
        <v>93.562172878667738</v>
      </c>
      <c r="FB95" s="461">
        <v>93.843140364789846</v>
      </c>
      <c r="FC95" s="461">
        <v>94.124107850911983</v>
      </c>
      <c r="FD95" s="461">
        <v>94.40507533703412</v>
      </c>
      <c r="FE95" s="461">
        <v>94.686042823156242</v>
      </c>
    </row>
    <row r="96" spans="1:161" x14ac:dyDescent="0.25">
      <c r="A96" s="462">
        <v>7146327</v>
      </c>
      <c r="B96" s="505" t="s">
        <v>256</v>
      </c>
      <c r="C96" s="505" t="s">
        <v>124</v>
      </c>
      <c r="D96" s="461">
        <v>72.956383822363208</v>
      </c>
      <c r="E96" s="461">
        <v>73.361697065820792</v>
      </c>
      <c r="F96" s="461">
        <v>73.767010309278362</v>
      </c>
      <c r="G96" s="461">
        <v>74.172323552735932</v>
      </c>
      <c r="H96" s="461">
        <v>74.577636796193502</v>
      </c>
      <c r="I96" s="461">
        <v>74.982950039651072</v>
      </c>
      <c r="J96" s="461">
        <v>75.388263283108643</v>
      </c>
      <c r="K96" s="461">
        <v>75.793576526566227</v>
      </c>
      <c r="L96" s="461">
        <v>76.198889770023797</v>
      </c>
      <c r="M96" s="461">
        <v>76.604203013481367</v>
      </c>
      <c r="N96" s="461">
        <v>77.009516256938937</v>
      </c>
      <c r="O96" s="461">
        <v>77.414829500396507</v>
      </c>
      <c r="P96" s="461">
        <v>77.820142743854078</v>
      </c>
      <c r="Q96" s="461">
        <v>78.225455987311662</v>
      </c>
      <c r="R96" s="461">
        <v>78.630769230769246</v>
      </c>
      <c r="S96" s="461">
        <v>79.036082474226816</v>
      </c>
      <c r="T96" s="461">
        <v>79.441395717684387</v>
      </c>
      <c r="U96" s="461">
        <v>79.846708961141957</v>
      </c>
      <c r="V96" s="461">
        <v>80.252022204599527</v>
      </c>
      <c r="W96" s="461">
        <v>80.657335448057097</v>
      </c>
      <c r="X96" s="461">
        <v>81.062648691514681</v>
      </c>
      <c r="Y96" s="461">
        <v>81.467961934972266</v>
      </c>
      <c r="Z96" s="461">
        <v>81.873275178429822</v>
      </c>
      <c r="AA96" s="461">
        <v>82.278588421887392</v>
      </c>
      <c r="AB96" s="461">
        <v>82.683901665344962</v>
      </c>
      <c r="AC96" s="461">
        <v>83.089214908802546</v>
      </c>
      <c r="AD96" s="461">
        <v>83.494528152260116</v>
      </c>
      <c r="AE96" s="461">
        <v>83.899841395717687</v>
      </c>
      <c r="AF96" s="461">
        <v>84.305154639175271</v>
      </c>
      <c r="AG96" s="461">
        <v>84.710467882632827</v>
      </c>
      <c r="AH96" s="461">
        <v>85.115781126090411</v>
      </c>
      <c r="AI96" s="461">
        <v>85.521094369547981</v>
      </c>
      <c r="AJ96" s="461">
        <v>85.926407613005566</v>
      </c>
      <c r="AK96" s="461">
        <v>86.331720856463136</v>
      </c>
      <c r="AL96" s="461">
        <v>86.737034099920692</v>
      </c>
      <c r="AM96" s="461">
        <v>87.142347343378276</v>
      </c>
      <c r="AN96" s="461">
        <v>87.54766058683586</v>
      </c>
      <c r="AO96" s="461">
        <v>87.952973830293416</v>
      </c>
      <c r="AP96" s="461">
        <v>88.358287073751001</v>
      </c>
      <c r="AQ96" s="461">
        <v>88.763600317208571</v>
      </c>
      <c r="AR96" s="461">
        <v>89.168913560666141</v>
      </c>
      <c r="AS96" s="461">
        <v>89.574226804123725</v>
      </c>
      <c r="AT96" s="461">
        <v>89.979540047581281</v>
      </c>
      <c r="AU96" s="461">
        <v>90.384853291038866</v>
      </c>
      <c r="AV96" s="461">
        <v>90.790166534496436</v>
      </c>
      <c r="AW96" s="461">
        <v>91.19547977795402</v>
      </c>
      <c r="AX96" s="461">
        <v>91.60079302141159</v>
      </c>
      <c r="AY96" s="461">
        <v>92.00610626486916</v>
      </c>
      <c r="AZ96" s="461">
        <v>92.41141950832673</v>
      </c>
      <c r="BA96" s="461">
        <v>92.816732751784286</v>
      </c>
      <c r="BB96" s="461">
        <v>93.222045995241871</v>
      </c>
      <c r="BC96" s="461">
        <v>93.627359238699455</v>
      </c>
      <c r="BD96" s="461">
        <v>94.032672482157025</v>
      </c>
      <c r="BE96" s="461">
        <v>94.43798572561461</v>
      </c>
      <c r="BF96" s="461">
        <v>94.843298969072166</v>
      </c>
      <c r="BG96" s="461">
        <v>95.248612212529736</v>
      </c>
      <c r="BH96" s="461">
        <v>95.65392545598732</v>
      </c>
      <c r="BI96" s="461">
        <v>96.05923869944489</v>
      </c>
      <c r="BJ96" s="461">
        <v>96.464551942902474</v>
      </c>
      <c r="BK96" s="461">
        <v>96.86986518636003</v>
      </c>
      <c r="BL96" s="461">
        <v>97.275178429817615</v>
      </c>
      <c r="BM96" s="461">
        <v>97.680491673275185</v>
      </c>
      <c r="BN96" s="461">
        <v>98.085804916732755</v>
      </c>
      <c r="BO96" s="461">
        <v>98.491118160190325</v>
      </c>
      <c r="BP96" s="461">
        <v>98.89643140364791</v>
      </c>
      <c r="BQ96" s="461">
        <v>99.30174464710548</v>
      </c>
      <c r="BR96" s="461">
        <v>99.707057890563064</v>
      </c>
      <c r="BS96" s="461">
        <v>100.11237113402062</v>
      </c>
      <c r="BT96" s="461">
        <v>100.5176843774782</v>
      </c>
      <c r="BU96" s="507">
        <v>100.92299762093577</v>
      </c>
      <c r="BV96" s="461">
        <v>101.32831086439334</v>
      </c>
      <c r="BW96" s="461">
        <v>101.73362410785093</v>
      </c>
      <c r="BX96" s="461">
        <v>102.13893735130847</v>
      </c>
      <c r="BY96" s="461">
        <v>102.54425059476607</v>
      </c>
      <c r="BZ96" s="461">
        <v>102.94956383822363</v>
      </c>
      <c r="CA96" s="461">
        <v>103.35487708168121</v>
      </c>
      <c r="CB96" s="461">
        <v>103.76019032513879</v>
      </c>
      <c r="CC96" s="461">
        <v>104.16550356859636</v>
      </c>
      <c r="CD96" s="461">
        <v>104.57081681205393</v>
      </c>
      <c r="CE96" s="461">
        <v>104.9761300555115</v>
      </c>
      <c r="CF96" s="461">
        <v>105.38144329896907</v>
      </c>
      <c r="CG96" s="461">
        <v>105.78675654242664</v>
      </c>
      <c r="CH96" s="461">
        <v>106.19206978588423</v>
      </c>
      <c r="CI96" s="461">
        <v>106.5973830293418</v>
      </c>
      <c r="CJ96" s="461">
        <v>107.00269627279937</v>
      </c>
      <c r="CK96" s="461">
        <v>107.40800951625694</v>
      </c>
      <c r="CL96" s="461">
        <v>107.81332275971451</v>
      </c>
      <c r="CM96" s="461">
        <v>108.21863600317208</v>
      </c>
      <c r="CN96" s="461">
        <v>108.62394924662966</v>
      </c>
      <c r="CO96" s="461">
        <v>109.02926249008723</v>
      </c>
      <c r="CP96" s="461">
        <v>109.4345757335448</v>
      </c>
      <c r="CQ96" s="461">
        <v>109.83988897700237</v>
      </c>
      <c r="CR96" s="461">
        <v>110.24520222045994</v>
      </c>
      <c r="CS96" s="461">
        <v>110.65051546391751</v>
      </c>
      <c r="CT96" s="461">
        <v>111.0558287073751</v>
      </c>
      <c r="CU96" s="461">
        <v>111.46114195083267</v>
      </c>
      <c r="CV96" s="461">
        <v>111.86645519429027</v>
      </c>
      <c r="CW96" s="461">
        <v>112.27176843774781</v>
      </c>
      <c r="CX96" s="461">
        <v>112.67708168120541</v>
      </c>
      <c r="CY96" s="461">
        <v>113.08239492466295</v>
      </c>
      <c r="CZ96" s="461">
        <v>113.48770816812053</v>
      </c>
      <c r="DA96" s="461">
        <v>113.89302141157812</v>
      </c>
      <c r="DB96" s="461">
        <v>114.29833465503567</v>
      </c>
      <c r="DC96" s="461">
        <v>114.70364789849327</v>
      </c>
      <c r="DD96" s="461">
        <v>115.10896114195081</v>
      </c>
      <c r="DE96" s="461">
        <v>115.51427438540841</v>
      </c>
      <c r="DF96" s="461">
        <v>115.91958762886598</v>
      </c>
      <c r="DG96" s="461">
        <v>116.32490087232355</v>
      </c>
      <c r="DH96" s="461">
        <v>116.73021411578114</v>
      </c>
      <c r="DI96" s="461">
        <v>117.13552735923871</v>
      </c>
      <c r="DJ96" s="461">
        <v>117.54084060269628</v>
      </c>
      <c r="DK96" s="461">
        <v>117.94615384615385</v>
      </c>
      <c r="DL96" s="461">
        <v>118.35146708961142</v>
      </c>
      <c r="DM96" s="461">
        <v>118.75678033306899</v>
      </c>
      <c r="DN96" s="461">
        <v>119.16209357652654</v>
      </c>
      <c r="DO96" s="461">
        <v>119.56740681998414</v>
      </c>
      <c r="DP96" s="461">
        <v>119.97272006344171</v>
      </c>
      <c r="DQ96" s="461">
        <v>120.37803330689928</v>
      </c>
      <c r="DR96" s="461">
        <v>120.78334655035685</v>
      </c>
      <c r="DS96" s="461">
        <v>121.18865979381444</v>
      </c>
      <c r="DT96" s="461">
        <v>121.59397303727201</v>
      </c>
      <c r="DU96" s="461">
        <v>121.99928628072958</v>
      </c>
      <c r="DV96" s="461">
        <v>122.40459952418715</v>
      </c>
      <c r="DW96" s="461">
        <v>122.80991276764472</v>
      </c>
      <c r="DX96" s="461">
        <v>123.21522601110229</v>
      </c>
      <c r="DY96" s="461">
        <v>123.62053925455987</v>
      </c>
      <c r="DZ96" s="461">
        <v>124.02585249801744</v>
      </c>
      <c r="EA96" s="461">
        <v>124.43116574147501</v>
      </c>
      <c r="EB96" s="461">
        <v>124.83647898493258</v>
      </c>
      <c r="EC96" s="461">
        <v>125.24179222839015</v>
      </c>
      <c r="ED96" s="461">
        <v>125.64710547184772</v>
      </c>
      <c r="EE96" s="461">
        <v>126.05241871530532</v>
      </c>
      <c r="EF96" s="461">
        <v>126.45773195876288</v>
      </c>
      <c r="EG96" s="461">
        <v>126.86304520222048</v>
      </c>
      <c r="EH96" s="461">
        <v>127.26835844567802</v>
      </c>
      <c r="EI96" s="461">
        <v>127.67367168913559</v>
      </c>
      <c r="EJ96" s="461">
        <v>128.07898493259319</v>
      </c>
      <c r="EK96" s="461">
        <v>128.48429817605074</v>
      </c>
      <c r="EL96" s="461">
        <v>128.88961141950833</v>
      </c>
      <c r="EM96" s="461">
        <v>129.29492466296588</v>
      </c>
      <c r="EN96" s="461">
        <v>129.70023790642347</v>
      </c>
      <c r="EO96" s="461">
        <v>130.10555114988105</v>
      </c>
      <c r="EP96" s="461">
        <v>130.51086439333864</v>
      </c>
      <c r="EQ96" s="461">
        <v>130.91617763679619</v>
      </c>
      <c r="ER96" s="461">
        <v>131.32149088025378</v>
      </c>
      <c r="ES96" s="461">
        <v>131.72680412371133</v>
      </c>
      <c r="ET96" s="461">
        <v>132.13211736716892</v>
      </c>
      <c r="EU96" s="461">
        <v>132.53743061062647</v>
      </c>
      <c r="EV96" s="461">
        <v>132.94274385408406</v>
      </c>
      <c r="EW96" s="461">
        <v>133.34805709754164</v>
      </c>
      <c r="EX96" s="461">
        <v>133.7533703409992</v>
      </c>
      <c r="EY96" s="461">
        <v>134.15868358445678</v>
      </c>
      <c r="EZ96" s="461">
        <v>134.56399682791434</v>
      </c>
      <c r="FA96" s="461">
        <v>134.96931007137192</v>
      </c>
      <c r="FB96" s="461">
        <v>135.37462331482951</v>
      </c>
      <c r="FC96" s="461">
        <v>135.77993655828706</v>
      </c>
      <c r="FD96" s="461">
        <v>136.18524980174465</v>
      </c>
      <c r="FE96" s="461">
        <v>136.5905630452022</v>
      </c>
    </row>
    <row r="97" spans="2:161" ht="13" x14ac:dyDescent="0.3">
      <c r="B97" s="504"/>
      <c r="C97" s="505"/>
      <c r="D97" s="461"/>
      <c r="E97" s="461"/>
      <c r="F97" s="461"/>
      <c r="G97" s="461"/>
      <c r="H97" s="461"/>
      <c r="I97" s="461"/>
      <c r="J97" s="461"/>
      <c r="K97" s="461"/>
      <c r="L97" s="461"/>
      <c r="M97" s="461"/>
      <c r="N97" s="461"/>
      <c r="O97" s="461"/>
      <c r="P97" s="461"/>
      <c r="Q97" s="461"/>
      <c r="R97" s="461"/>
      <c r="S97" s="461"/>
      <c r="T97" s="461"/>
      <c r="U97" s="461"/>
      <c r="V97" s="461"/>
      <c r="W97" s="461"/>
      <c r="X97" s="461"/>
      <c r="Y97" s="461"/>
      <c r="Z97" s="461"/>
      <c r="AA97" s="461"/>
      <c r="AB97" s="461"/>
      <c r="AC97" s="461"/>
      <c r="AD97" s="461"/>
      <c r="AE97" s="461"/>
      <c r="AF97" s="461"/>
      <c r="AG97" s="461"/>
      <c r="AH97" s="461"/>
      <c r="AI97" s="461"/>
      <c r="AJ97" s="461"/>
      <c r="AK97" s="461"/>
      <c r="AL97" s="461"/>
      <c r="AM97" s="461"/>
      <c r="AN97" s="461"/>
      <c r="AO97" s="461"/>
      <c r="AP97" s="461"/>
      <c r="AQ97" s="461"/>
      <c r="AR97" s="461"/>
      <c r="AS97" s="461"/>
      <c r="AT97" s="461"/>
      <c r="AU97" s="461"/>
      <c r="AV97" s="461"/>
      <c r="AW97" s="461"/>
      <c r="AX97" s="461"/>
      <c r="AY97" s="461"/>
      <c r="AZ97" s="461"/>
      <c r="BA97" s="461"/>
      <c r="BB97" s="461"/>
      <c r="BC97" s="461"/>
      <c r="BD97" s="461"/>
      <c r="BE97" s="461"/>
      <c r="BF97" s="461"/>
      <c r="BG97" s="461"/>
      <c r="BH97" s="461"/>
      <c r="BI97" s="461"/>
      <c r="BJ97" s="461"/>
      <c r="BK97" s="461"/>
      <c r="BL97" s="461"/>
      <c r="BM97" s="461"/>
      <c r="BN97" s="461"/>
      <c r="BO97" s="461"/>
      <c r="BP97" s="461"/>
      <c r="BQ97" s="461"/>
      <c r="BR97" s="461"/>
      <c r="BS97" s="461"/>
      <c r="BT97" s="461"/>
      <c r="BU97" s="507"/>
      <c r="BV97" s="461"/>
      <c r="BW97" s="461"/>
      <c r="BX97" s="461"/>
      <c r="BY97" s="461"/>
      <c r="BZ97" s="461"/>
      <c r="CA97" s="461"/>
      <c r="CB97" s="461"/>
      <c r="CC97" s="461"/>
      <c r="CD97" s="461"/>
      <c r="CE97" s="461"/>
      <c r="CF97" s="461"/>
      <c r="CG97" s="461"/>
      <c r="CH97" s="461"/>
      <c r="CI97" s="461"/>
      <c r="CJ97" s="461"/>
      <c r="CK97" s="461"/>
      <c r="CL97" s="461"/>
      <c r="CM97" s="461"/>
      <c r="CN97" s="461"/>
      <c r="CO97" s="461"/>
      <c r="CP97" s="461"/>
      <c r="CQ97" s="461"/>
      <c r="CR97" s="461"/>
      <c r="CS97" s="461"/>
      <c r="CT97" s="461"/>
      <c r="CU97" s="461"/>
      <c r="CV97" s="461"/>
      <c r="CW97" s="461"/>
      <c r="CX97" s="461"/>
      <c r="CY97" s="461"/>
      <c r="CZ97" s="461"/>
      <c r="DA97" s="461"/>
      <c r="DB97" s="461"/>
      <c r="DC97" s="461"/>
      <c r="DD97" s="461"/>
      <c r="DE97" s="461"/>
      <c r="DF97" s="461"/>
      <c r="DG97" s="461"/>
      <c r="DH97" s="461"/>
      <c r="DI97" s="461"/>
      <c r="DJ97" s="461"/>
      <c r="DK97" s="461"/>
      <c r="DL97" s="461"/>
      <c r="DM97" s="461"/>
      <c r="DN97" s="461"/>
      <c r="DO97" s="461"/>
      <c r="DP97" s="461"/>
      <c r="DQ97" s="461"/>
      <c r="DR97" s="461"/>
      <c r="DS97" s="461"/>
      <c r="DT97" s="461"/>
      <c r="DU97" s="461"/>
      <c r="DV97" s="461"/>
      <c r="DW97" s="461"/>
      <c r="DX97" s="461"/>
      <c r="DY97" s="461"/>
      <c r="DZ97" s="461"/>
      <c r="EA97" s="461"/>
      <c r="EB97" s="461"/>
      <c r="EC97" s="461"/>
      <c r="ED97" s="461"/>
      <c r="EE97" s="461"/>
      <c r="EF97" s="461"/>
      <c r="EG97" s="461"/>
      <c r="EH97" s="461"/>
      <c r="EI97" s="461"/>
      <c r="EJ97" s="461"/>
      <c r="EK97" s="461"/>
      <c r="EL97" s="461"/>
      <c r="EM97" s="461"/>
      <c r="EN97" s="461"/>
      <c r="EO97" s="461"/>
      <c r="EP97" s="461"/>
      <c r="EQ97" s="461"/>
      <c r="ER97" s="461"/>
      <c r="ES97" s="461"/>
      <c r="ET97" s="461"/>
      <c r="EU97" s="461"/>
      <c r="EV97" s="461"/>
      <c r="EW97" s="461"/>
      <c r="EX97" s="461"/>
      <c r="EY97" s="461"/>
      <c r="EZ97" s="461"/>
      <c r="FA97" s="461"/>
      <c r="FB97" s="461"/>
      <c r="FC97" s="461"/>
      <c r="FD97" s="461"/>
      <c r="FE97" s="461"/>
    </row>
    <row r="98" spans="2:161" x14ac:dyDescent="0.25">
      <c r="B98" s="505"/>
      <c r="C98" s="505"/>
      <c r="D98" s="461"/>
      <c r="E98" s="461"/>
      <c r="F98" s="461"/>
      <c r="G98" s="461"/>
      <c r="H98" s="461"/>
      <c r="I98" s="461"/>
      <c r="J98" s="461"/>
      <c r="K98" s="461"/>
      <c r="L98" s="461"/>
      <c r="M98" s="461"/>
      <c r="N98" s="461"/>
      <c r="O98" s="461"/>
      <c r="P98" s="461"/>
      <c r="Q98" s="461"/>
      <c r="R98" s="461"/>
      <c r="S98" s="461"/>
      <c r="T98" s="461"/>
      <c r="U98" s="461"/>
      <c r="V98" s="461"/>
      <c r="W98" s="461"/>
      <c r="X98" s="461"/>
      <c r="Y98" s="461"/>
      <c r="Z98" s="461"/>
      <c r="AA98" s="461"/>
      <c r="AB98" s="461"/>
      <c r="AC98" s="461"/>
      <c r="AD98" s="461"/>
      <c r="AE98" s="461"/>
      <c r="AF98" s="461"/>
      <c r="AG98" s="461"/>
      <c r="AH98" s="461"/>
      <c r="AI98" s="461"/>
      <c r="AJ98" s="461"/>
      <c r="AK98" s="461"/>
      <c r="AL98" s="461"/>
      <c r="AM98" s="461"/>
      <c r="AN98" s="461"/>
      <c r="AO98" s="461"/>
      <c r="AP98" s="461"/>
      <c r="AQ98" s="461"/>
      <c r="AR98" s="461"/>
      <c r="AS98" s="461"/>
      <c r="AT98" s="461"/>
      <c r="AU98" s="461"/>
      <c r="AV98" s="461"/>
      <c r="AW98" s="461"/>
      <c r="AX98" s="461"/>
      <c r="AY98" s="461"/>
      <c r="AZ98" s="461"/>
      <c r="BA98" s="461"/>
      <c r="BB98" s="461"/>
      <c r="BC98" s="461"/>
      <c r="BD98" s="461"/>
      <c r="BE98" s="461"/>
      <c r="BF98" s="461"/>
      <c r="BG98" s="461"/>
      <c r="BH98" s="461"/>
      <c r="BI98" s="461"/>
      <c r="BJ98" s="461"/>
      <c r="BK98" s="461"/>
      <c r="BL98" s="461"/>
      <c r="BM98" s="461"/>
      <c r="BN98" s="461"/>
      <c r="BO98" s="461"/>
      <c r="BP98" s="461"/>
      <c r="BQ98" s="461"/>
      <c r="BR98" s="461"/>
      <c r="BS98" s="461"/>
      <c r="BT98" s="461"/>
      <c r="BU98" s="507"/>
      <c r="BV98" s="461"/>
      <c r="BW98" s="461"/>
      <c r="BX98" s="461"/>
      <c r="BY98" s="461"/>
      <c r="BZ98" s="461"/>
      <c r="CA98" s="461"/>
      <c r="CB98" s="461"/>
      <c r="CC98" s="461"/>
      <c r="CD98" s="461"/>
      <c r="CE98" s="461"/>
      <c r="CF98" s="461"/>
      <c r="CG98" s="461"/>
      <c r="CH98" s="461"/>
      <c r="CI98" s="461"/>
      <c r="CJ98" s="461"/>
      <c r="CK98" s="461"/>
      <c r="CL98" s="461"/>
      <c r="CM98" s="461"/>
      <c r="CN98" s="461"/>
      <c r="CO98" s="461"/>
      <c r="CP98" s="461"/>
      <c r="CQ98" s="461"/>
      <c r="CR98" s="461"/>
      <c r="CS98" s="461"/>
      <c r="CT98" s="461"/>
      <c r="CU98" s="461"/>
      <c r="CV98" s="461"/>
      <c r="CW98" s="461"/>
      <c r="CX98" s="461"/>
      <c r="CY98" s="461"/>
      <c r="CZ98" s="461"/>
      <c r="DA98" s="461"/>
      <c r="DB98" s="461"/>
      <c r="DC98" s="461"/>
      <c r="DD98" s="461"/>
      <c r="DE98" s="461"/>
      <c r="DF98" s="461"/>
      <c r="DG98" s="461"/>
      <c r="DH98" s="461"/>
      <c r="DI98" s="461"/>
      <c r="DJ98" s="461"/>
      <c r="DK98" s="461"/>
      <c r="DL98" s="461"/>
      <c r="DM98" s="461"/>
      <c r="DN98" s="461"/>
      <c r="DO98" s="461"/>
      <c r="DP98" s="461"/>
      <c r="DQ98" s="461"/>
      <c r="DR98" s="461"/>
      <c r="DS98" s="461"/>
      <c r="DT98" s="461"/>
      <c r="DU98" s="461"/>
      <c r="DV98" s="461"/>
      <c r="DW98" s="461"/>
      <c r="DX98" s="461"/>
      <c r="DY98" s="461"/>
      <c r="DZ98" s="461"/>
      <c r="EA98" s="461"/>
      <c r="EB98" s="461"/>
      <c r="EC98" s="461"/>
      <c r="ED98" s="461"/>
      <c r="EE98" s="461"/>
      <c r="EF98" s="461"/>
      <c r="EG98" s="461"/>
      <c r="EH98" s="461"/>
      <c r="EI98" s="461"/>
      <c r="EJ98" s="461"/>
      <c r="EK98" s="461"/>
      <c r="EL98" s="461"/>
      <c r="EM98" s="461"/>
      <c r="EN98" s="461"/>
      <c r="EO98" s="461"/>
      <c r="EP98" s="461"/>
      <c r="EQ98" s="461"/>
      <c r="ER98" s="461"/>
      <c r="ES98" s="461"/>
      <c r="ET98" s="461"/>
      <c r="EU98" s="461"/>
      <c r="EV98" s="461"/>
      <c r="EW98" s="461"/>
      <c r="EX98" s="461"/>
      <c r="EY98" s="461"/>
      <c r="EZ98" s="461"/>
      <c r="FA98" s="461"/>
      <c r="FB98" s="461"/>
      <c r="FC98" s="461"/>
      <c r="FD98" s="461"/>
      <c r="FE98" s="461"/>
    </row>
    <row r="99" spans="2:161" x14ac:dyDescent="0.25">
      <c r="B99" s="505"/>
      <c r="C99" s="505"/>
      <c r="D99" s="461"/>
      <c r="E99" s="461"/>
      <c r="F99" s="461"/>
      <c r="G99" s="461"/>
      <c r="H99" s="461"/>
      <c r="I99" s="461"/>
      <c r="J99" s="461"/>
      <c r="K99" s="461"/>
      <c r="L99" s="461"/>
      <c r="M99" s="461"/>
      <c r="N99" s="461"/>
      <c r="O99" s="461"/>
      <c r="P99" s="461"/>
      <c r="Q99" s="461"/>
      <c r="R99" s="461"/>
      <c r="S99" s="461"/>
      <c r="T99" s="461"/>
      <c r="U99" s="461"/>
      <c r="V99" s="461"/>
      <c r="W99" s="461"/>
      <c r="X99" s="461"/>
      <c r="Y99" s="461"/>
      <c r="Z99" s="461"/>
      <c r="AA99" s="461"/>
      <c r="AB99" s="461"/>
      <c r="AC99" s="461"/>
      <c r="AD99" s="461"/>
      <c r="AE99" s="461"/>
      <c r="AF99" s="461"/>
      <c r="AG99" s="461"/>
      <c r="AH99" s="461"/>
      <c r="AI99" s="461"/>
      <c r="AJ99" s="461"/>
      <c r="AK99" s="461"/>
      <c r="AL99" s="461"/>
      <c r="AM99" s="461"/>
      <c r="AN99" s="461"/>
      <c r="AO99" s="461"/>
      <c r="AP99" s="461"/>
      <c r="AQ99" s="461"/>
      <c r="AR99" s="461"/>
      <c r="AS99" s="461"/>
      <c r="AT99" s="461"/>
      <c r="AU99" s="461"/>
      <c r="AV99" s="461"/>
      <c r="AW99" s="461"/>
      <c r="AX99" s="461"/>
      <c r="AY99" s="461"/>
      <c r="AZ99" s="461"/>
      <c r="BA99" s="461"/>
      <c r="BB99" s="461"/>
      <c r="BC99" s="461"/>
      <c r="BD99" s="461"/>
      <c r="BE99" s="461"/>
      <c r="BF99" s="461"/>
      <c r="BG99" s="461"/>
      <c r="BH99" s="461"/>
      <c r="BI99" s="461"/>
      <c r="BJ99" s="461"/>
      <c r="BK99" s="461"/>
      <c r="BL99" s="461"/>
      <c r="BM99" s="461"/>
      <c r="BN99" s="461"/>
      <c r="BO99" s="461"/>
      <c r="BP99" s="461"/>
      <c r="BQ99" s="461"/>
      <c r="BR99" s="461"/>
      <c r="BS99" s="461"/>
      <c r="BT99" s="461"/>
      <c r="BU99" s="507"/>
      <c r="BV99" s="461"/>
      <c r="BW99" s="461"/>
      <c r="BX99" s="461"/>
      <c r="BY99" s="461"/>
      <c r="BZ99" s="461"/>
      <c r="CA99" s="461"/>
      <c r="CB99" s="461"/>
      <c r="CC99" s="461"/>
      <c r="CD99" s="461"/>
      <c r="CE99" s="461"/>
      <c r="CF99" s="461"/>
      <c r="CG99" s="461"/>
      <c r="CH99" s="461"/>
      <c r="CI99" s="461"/>
      <c r="CJ99" s="461"/>
      <c r="CK99" s="461"/>
      <c r="CL99" s="461"/>
      <c r="CM99" s="461"/>
      <c r="CN99" s="461"/>
      <c r="CO99" s="461"/>
      <c r="CP99" s="461"/>
      <c r="CQ99" s="461"/>
      <c r="CR99" s="461"/>
      <c r="CS99" s="461"/>
      <c r="CT99" s="461"/>
      <c r="CU99" s="461"/>
      <c r="CV99" s="461"/>
      <c r="CW99" s="461"/>
      <c r="CX99" s="461"/>
      <c r="CY99" s="461"/>
      <c r="CZ99" s="461"/>
      <c r="DA99" s="461"/>
      <c r="DB99" s="461"/>
      <c r="DC99" s="461"/>
      <c r="DD99" s="461"/>
      <c r="DE99" s="461"/>
      <c r="DF99" s="461"/>
      <c r="DG99" s="461"/>
      <c r="DH99" s="461"/>
      <c r="DI99" s="461"/>
      <c r="DJ99" s="461"/>
      <c r="DK99" s="461"/>
      <c r="DL99" s="461"/>
      <c r="DM99" s="461"/>
      <c r="DN99" s="461"/>
      <c r="DO99" s="461"/>
      <c r="DP99" s="461"/>
      <c r="DQ99" s="461"/>
      <c r="DR99" s="461"/>
      <c r="DS99" s="461"/>
      <c r="DT99" s="461"/>
      <c r="DU99" s="461"/>
      <c r="DV99" s="461"/>
      <c r="DW99" s="461"/>
      <c r="DX99" s="461"/>
      <c r="DY99" s="461"/>
      <c r="DZ99" s="461"/>
      <c r="EA99" s="461"/>
      <c r="EB99" s="461"/>
      <c r="EC99" s="461"/>
      <c r="ED99" s="461"/>
      <c r="EE99" s="461"/>
      <c r="EF99" s="461"/>
      <c r="EG99" s="461"/>
      <c r="EH99" s="461"/>
      <c r="EI99" s="461"/>
      <c r="EJ99" s="461"/>
      <c r="EK99" s="461"/>
      <c r="EL99" s="461"/>
      <c r="EM99" s="461"/>
      <c r="EN99" s="461"/>
      <c r="EO99" s="461"/>
      <c r="EP99" s="461"/>
      <c r="EQ99" s="461"/>
      <c r="ER99" s="461"/>
      <c r="ES99" s="461"/>
      <c r="ET99" s="461"/>
      <c r="EU99" s="461"/>
      <c r="EV99" s="461"/>
      <c r="EW99" s="461"/>
      <c r="EX99" s="461"/>
      <c r="EY99" s="461"/>
      <c r="EZ99" s="461"/>
      <c r="FA99" s="461"/>
      <c r="FB99" s="461"/>
      <c r="FC99" s="461"/>
      <c r="FD99" s="461"/>
      <c r="FE99" s="461"/>
    </row>
    <row r="100" spans="2:161" x14ac:dyDescent="0.25">
      <c r="B100" s="505"/>
      <c r="C100" s="505"/>
      <c r="D100" s="461"/>
      <c r="E100" s="461"/>
      <c r="F100" s="461"/>
      <c r="G100" s="461"/>
      <c r="H100" s="461"/>
      <c r="I100" s="461"/>
      <c r="J100" s="461"/>
      <c r="K100" s="461"/>
      <c r="L100" s="461"/>
      <c r="M100" s="461"/>
      <c r="N100" s="461"/>
      <c r="O100" s="461"/>
      <c r="P100" s="461"/>
      <c r="Q100" s="461"/>
      <c r="R100" s="461"/>
      <c r="S100" s="461"/>
      <c r="T100" s="461"/>
      <c r="U100" s="461"/>
      <c r="V100" s="461"/>
      <c r="W100" s="461"/>
      <c r="X100" s="461"/>
      <c r="Y100" s="461"/>
      <c r="Z100" s="461"/>
      <c r="AA100" s="461"/>
      <c r="AB100" s="461"/>
      <c r="AC100" s="461"/>
      <c r="AD100" s="461"/>
      <c r="AE100" s="461"/>
      <c r="AF100" s="461"/>
      <c r="AG100" s="461"/>
      <c r="AH100" s="461"/>
      <c r="AI100" s="461"/>
      <c r="AJ100" s="461"/>
      <c r="AK100" s="461"/>
      <c r="AL100" s="461"/>
      <c r="AM100" s="461"/>
      <c r="AN100" s="461"/>
      <c r="AO100" s="461"/>
      <c r="AP100" s="461"/>
      <c r="AQ100" s="461"/>
      <c r="AR100" s="461"/>
      <c r="AS100" s="461"/>
      <c r="AT100" s="461"/>
      <c r="AU100" s="461"/>
      <c r="AV100" s="461"/>
      <c r="AW100" s="461"/>
      <c r="AX100" s="461"/>
      <c r="AY100" s="461"/>
      <c r="AZ100" s="461"/>
      <c r="BA100" s="461"/>
      <c r="BB100" s="461"/>
      <c r="BC100" s="461"/>
      <c r="BD100" s="461"/>
      <c r="BE100" s="461"/>
      <c r="BF100" s="461"/>
      <c r="BG100" s="461"/>
      <c r="BH100" s="461"/>
      <c r="BI100" s="461"/>
      <c r="BJ100" s="461"/>
      <c r="BK100" s="461"/>
      <c r="BL100" s="461"/>
      <c r="BM100" s="461"/>
      <c r="BN100" s="461"/>
      <c r="BO100" s="461"/>
      <c r="BP100" s="461"/>
      <c r="BQ100" s="461"/>
      <c r="BR100" s="461"/>
      <c r="BS100" s="461"/>
      <c r="BT100" s="461"/>
      <c r="BU100" s="507"/>
      <c r="BV100" s="461"/>
      <c r="BW100" s="461"/>
      <c r="BX100" s="461"/>
      <c r="BY100" s="461"/>
      <c r="BZ100" s="461"/>
      <c r="CA100" s="461"/>
      <c r="CB100" s="461"/>
      <c r="CC100" s="461"/>
      <c r="CD100" s="461"/>
      <c r="CE100" s="461"/>
      <c r="CF100" s="461"/>
      <c r="CG100" s="461"/>
      <c r="CH100" s="461"/>
      <c r="CI100" s="461"/>
      <c r="CJ100" s="461"/>
      <c r="CK100" s="461"/>
      <c r="CL100" s="461"/>
      <c r="CM100" s="461"/>
      <c r="CN100" s="461"/>
      <c r="CO100" s="461"/>
      <c r="CP100" s="461"/>
      <c r="CQ100" s="461"/>
      <c r="CR100" s="461"/>
      <c r="CS100" s="461"/>
      <c r="CT100" s="461"/>
      <c r="CU100" s="461"/>
      <c r="CV100" s="461"/>
      <c r="CW100" s="461"/>
      <c r="CX100" s="461"/>
      <c r="CY100" s="461"/>
      <c r="CZ100" s="461"/>
      <c r="DA100" s="461"/>
      <c r="DB100" s="461"/>
      <c r="DC100" s="461"/>
      <c r="DD100" s="461"/>
      <c r="DE100" s="461"/>
      <c r="DF100" s="461"/>
      <c r="DG100" s="461"/>
      <c r="DH100" s="461"/>
      <c r="DI100" s="461"/>
      <c r="DJ100" s="461"/>
      <c r="DK100" s="461"/>
      <c r="DL100" s="461"/>
      <c r="DM100" s="461"/>
      <c r="DN100" s="461"/>
      <c r="DO100" s="461"/>
      <c r="DP100" s="461"/>
      <c r="DQ100" s="461"/>
      <c r="DR100" s="461"/>
      <c r="DS100" s="461"/>
      <c r="DT100" s="461"/>
      <c r="DU100" s="461"/>
      <c r="DV100" s="461"/>
      <c r="DW100" s="461"/>
      <c r="DX100" s="461"/>
      <c r="DY100" s="461"/>
      <c r="DZ100" s="461"/>
      <c r="EA100" s="461"/>
      <c r="EB100" s="461"/>
      <c r="EC100" s="461"/>
      <c r="ED100" s="461"/>
      <c r="EE100" s="461"/>
      <c r="EF100" s="461"/>
      <c r="EG100" s="461"/>
      <c r="EH100" s="461"/>
      <c r="EI100" s="461"/>
      <c r="EJ100" s="461"/>
      <c r="EK100" s="461"/>
      <c r="EL100" s="461"/>
      <c r="EM100" s="461"/>
      <c r="EN100" s="461"/>
      <c r="EO100" s="461"/>
      <c r="EP100" s="461"/>
      <c r="EQ100" s="461"/>
      <c r="ER100" s="461"/>
      <c r="ES100" s="461"/>
      <c r="ET100" s="461"/>
      <c r="EU100" s="461"/>
      <c r="EV100" s="461"/>
      <c r="EW100" s="461"/>
      <c r="EX100" s="461"/>
      <c r="EY100" s="461"/>
      <c r="EZ100" s="461"/>
      <c r="FA100" s="461"/>
      <c r="FB100" s="461"/>
      <c r="FC100" s="461"/>
      <c r="FD100" s="461"/>
      <c r="FE100" s="461"/>
    </row>
    <row r="101" spans="2:161" x14ac:dyDescent="0.25">
      <c r="B101" s="505"/>
      <c r="C101" s="505"/>
      <c r="D101" s="461"/>
      <c r="E101" s="461"/>
      <c r="F101" s="461"/>
      <c r="G101" s="461"/>
      <c r="H101" s="461"/>
      <c r="I101" s="461"/>
      <c r="J101" s="461"/>
      <c r="K101" s="461"/>
      <c r="L101" s="461"/>
      <c r="M101" s="461"/>
      <c r="N101" s="461"/>
      <c r="O101" s="461"/>
      <c r="P101" s="461"/>
      <c r="Q101" s="461"/>
      <c r="R101" s="461"/>
      <c r="S101" s="461"/>
      <c r="T101" s="461"/>
      <c r="U101" s="461"/>
      <c r="V101" s="461"/>
      <c r="W101" s="461"/>
      <c r="X101" s="461"/>
      <c r="Y101" s="461"/>
      <c r="Z101" s="461"/>
      <c r="AA101" s="461"/>
      <c r="AB101" s="461"/>
      <c r="AC101" s="461"/>
      <c r="AD101" s="461"/>
      <c r="AE101" s="461"/>
      <c r="AF101" s="461"/>
      <c r="AG101" s="461"/>
      <c r="AH101" s="461"/>
      <c r="AI101" s="461"/>
      <c r="AJ101" s="461"/>
      <c r="AK101" s="461"/>
      <c r="AL101" s="461"/>
      <c r="AM101" s="461"/>
      <c r="AN101" s="461"/>
      <c r="AO101" s="461"/>
      <c r="AP101" s="461"/>
      <c r="AQ101" s="461"/>
      <c r="AR101" s="461"/>
      <c r="AS101" s="461"/>
      <c r="AT101" s="461"/>
      <c r="AU101" s="461"/>
      <c r="AV101" s="461"/>
      <c r="AW101" s="461"/>
      <c r="AX101" s="461"/>
      <c r="AY101" s="461"/>
      <c r="AZ101" s="461"/>
      <c r="BA101" s="461"/>
      <c r="BB101" s="461"/>
      <c r="BC101" s="461"/>
      <c r="BD101" s="461"/>
      <c r="BE101" s="461"/>
      <c r="BF101" s="461"/>
      <c r="BG101" s="461"/>
      <c r="BH101" s="461"/>
      <c r="BI101" s="461"/>
      <c r="BJ101" s="461"/>
      <c r="BK101" s="461"/>
      <c r="BL101" s="461"/>
      <c r="BM101" s="461"/>
      <c r="BN101" s="461"/>
      <c r="BO101" s="461"/>
      <c r="BP101" s="461"/>
      <c r="BQ101" s="461"/>
      <c r="BR101" s="461"/>
      <c r="BS101" s="461"/>
      <c r="BT101" s="461"/>
      <c r="BU101" s="507"/>
      <c r="BV101" s="461"/>
      <c r="BW101" s="461"/>
      <c r="BX101" s="461"/>
      <c r="BY101" s="461"/>
      <c r="BZ101" s="461"/>
      <c r="CA101" s="461"/>
      <c r="CB101" s="461"/>
      <c r="CC101" s="461"/>
      <c r="CD101" s="461"/>
      <c r="CE101" s="461"/>
      <c r="CF101" s="461"/>
      <c r="CG101" s="461"/>
      <c r="CH101" s="461"/>
      <c r="CI101" s="461"/>
      <c r="CJ101" s="461"/>
      <c r="CK101" s="461"/>
      <c r="CL101" s="461"/>
      <c r="CM101" s="461"/>
      <c r="CN101" s="461"/>
      <c r="CO101" s="461"/>
      <c r="CP101" s="461"/>
      <c r="CQ101" s="461"/>
      <c r="CR101" s="461"/>
      <c r="CS101" s="461"/>
      <c r="CT101" s="461"/>
      <c r="CU101" s="461"/>
      <c r="CV101" s="461"/>
      <c r="CW101" s="461"/>
      <c r="CX101" s="461"/>
      <c r="CY101" s="461"/>
      <c r="CZ101" s="461"/>
      <c r="DA101" s="461"/>
      <c r="DB101" s="461"/>
      <c r="DC101" s="461"/>
      <c r="DD101" s="461"/>
      <c r="DE101" s="461"/>
      <c r="DF101" s="461"/>
      <c r="DG101" s="461"/>
      <c r="DH101" s="461"/>
      <c r="DI101" s="461"/>
      <c r="DJ101" s="461"/>
      <c r="DK101" s="461"/>
      <c r="DL101" s="461"/>
      <c r="DM101" s="461"/>
      <c r="DN101" s="461"/>
      <c r="DO101" s="461"/>
      <c r="DP101" s="461"/>
      <c r="DQ101" s="461"/>
      <c r="DR101" s="461"/>
      <c r="DS101" s="461"/>
      <c r="DT101" s="461"/>
      <c r="DU101" s="461"/>
      <c r="DV101" s="461"/>
      <c r="DW101" s="461"/>
      <c r="DX101" s="461"/>
      <c r="DY101" s="461"/>
      <c r="DZ101" s="461"/>
      <c r="EA101" s="461"/>
      <c r="EB101" s="461"/>
      <c r="EC101" s="461"/>
      <c r="ED101" s="461"/>
      <c r="EE101" s="461"/>
      <c r="EF101" s="461"/>
      <c r="EG101" s="461"/>
      <c r="EH101" s="461"/>
      <c r="EI101" s="461"/>
      <c r="EJ101" s="461"/>
      <c r="EK101" s="461"/>
      <c r="EL101" s="461"/>
      <c r="EM101" s="461"/>
      <c r="EN101" s="461"/>
      <c r="EO101" s="461"/>
      <c r="EP101" s="461"/>
      <c r="EQ101" s="461"/>
      <c r="ER101" s="461"/>
      <c r="ES101" s="461"/>
      <c r="ET101" s="461"/>
      <c r="EU101" s="461"/>
      <c r="EV101" s="461"/>
      <c r="EW101" s="461"/>
      <c r="EX101" s="461"/>
      <c r="EY101" s="461"/>
      <c r="EZ101" s="461"/>
      <c r="FA101" s="461"/>
      <c r="FB101" s="461"/>
      <c r="FC101" s="461"/>
      <c r="FD101" s="461"/>
      <c r="FE101" s="461"/>
    </row>
    <row r="102" spans="2:161" x14ac:dyDescent="0.25">
      <c r="B102" s="505"/>
      <c r="C102" s="505"/>
      <c r="D102" s="461"/>
      <c r="E102" s="461"/>
      <c r="F102" s="461"/>
      <c r="G102" s="461"/>
      <c r="H102" s="461"/>
      <c r="I102" s="461"/>
      <c r="J102" s="461"/>
      <c r="K102" s="461"/>
      <c r="L102" s="461"/>
      <c r="M102" s="461"/>
      <c r="N102" s="461"/>
      <c r="O102" s="461"/>
      <c r="P102" s="461"/>
      <c r="Q102" s="461"/>
      <c r="R102" s="461"/>
      <c r="S102" s="461"/>
      <c r="T102" s="461"/>
      <c r="U102" s="461"/>
      <c r="V102" s="461"/>
      <c r="W102" s="461"/>
      <c r="X102" s="461"/>
      <c r="Y102" s="461"/>
      <c r="Z102" s="461"/>
      <c r="AA102" s="461"/>
      <c r="AB102" s="461"/>
      <c r="AC102" s="461"/>
      <c r="AD102" s="461"/>
      <c r="AE102" s="461"/>
      <c r="AF102" s="461"/>
      <c r="AG102" s="461"/>
      <c r="AH102" s="461"/>
      <c r="AI102" s="461"/>
      <c r="AJ102" s="461"/>
      <c r="AK102" s="461"/>
      <c r="AL102" s="461"/>
      <c r="AM102" s="461"/>
      <c r="AN102" s="461"/>
      <c r="AO102" s="461"/>
      <c r="AP102" s="461"/>
      <c r="AQ102" s="461"/>
      <c r="AR102" s="461"/>
      <c r="AS102" s="461"/>
      <c r="AT102" s="461"/>
      <c r="AU102" s="461"/>
      <c r="AV102" s="461"/>
      <c r="AW102" s="461"/>
      <c r="AX102" s="461"/>
      <c r="AY102" s="461"/>
      <c r="AZ102" s="461"/>
      <c r="BA102" s="461"/>
      <c r="BB102" s="461"/>
      <c r="BC102" s="461"/>
      <c r="BD102" s="461"/>
      <c r="BE102" s="461"/>
      <c r="BF102" s="461"/>
      <c r="BG102" s="461"/>
      <c r="BH102" s="461"/>
      <c r="BI102" s="461"/>
      <c r="BJ102" s="461"/>
      <c r="BK102" s="461"/>
      <c r="BL102" s="461"/>
      <c r="BM102" s="461"/>
      <c r="BN102" s="461"/>
      <c r="BO102" s="461"/>
      <c r="BP102" s="461"/>
      <c r="BQ102" s="461"/>
      <c r="BR102" s="461"/>
      <c r="BS102" s="461"/>
      <c r="BT102" s="461"/>
      <c r="BU102" s="507"/>
      <c r="BV102" s="461"/>
      <c r="BW102" s="461"/>
      <c r="BX102" s="461"/>
      <c r="BY102" s="461"/>
      <c r="BZ102" s="461"/>
      <c r="CA102" s="461"/>
      <c r="CB102" s="461"/>
      <c r="CC102" s="461"/>
      <c r="CD102" s="461"/>
      <c r="CE102" s="461"/>
      <c r="CF102" s="461"/>
      <c r="CG102" s="461"/>
      <c r="CH102" s="461"/>
      <c r="CI102" s="461"/>
      <c r="CJ102" s="461"/>
      <c r="CK102" s="461"/>
      <c r="CL102" s="461"/>
      <c r="CM102" s="461"/>
      <c r="CN102" s="461"/>
      <c r="CO102" s="461"/>
      <c r="CP102" s="461"/>
      <c r="CQ102" s="461"/>
      <c r="CR102" s="461"/>
      <c r="CS102" s="461"/>
      <c r="CT102" s="461"/>
      <c r="CU102" s="461"/>
      <c r="CV102" s="461"/>
      <c r="CW102" s="461"/>
      <c r="CX102" s="461"/>
      <c r="CY102" s="461"/>
      <c r="CZ102" s="461"/>
      <c r="DA102" s="461"/>
      <c r="DB102" s="461"/>
      <c r="DC102" s="461"/>
      <c r="DD102" s="461"/>
      <c r="DE102" s="461"/>
      <c r="DF102" s="461"/>
      <c r="DG102" s="461"/>
      <c r="DH102" s="461"/>
      <c r="DI102" s="461"/>
      <c r="DJ102" s="461"/>
      <c r="DK102" s="461"/>
      <c r="DL102" s="461"/>
      <c r="DM102" s="461"/>
      <c r="DN102" s="461"/>
      <c r="DO102" s="461"/>
      <c r="DP102" s="461"/>
      <c r="DQ102" s="461"/>
      <c r="DR102" s="461"/>
      <c r="DS102" s="461"/>
      <c r="DT102" s="461"/>
      <c r="DU102" s="461"/>
      <c r="DV102" s="461"/>
      <c r="DW102" s="461"/>
      <c r="DX102" s="461"/>
      <c r="DY102" s="461"/>
      <c r="DZ102" s="461"/>
      <c r="EA102" s="461"/>
      <c r="EB102" s="461"/>
      <c r="EC102" s="461"/>
      <c r="ED102" s="461"/>
      <c r="EE102" s="461"/>
      <c r="EF102" s="461"/>
      <c r="EG102" s="461"/>
      <c r="EH102" s="461"/>
      <c r="EI102" s="461"/>
      <c r="EJ102" s="461"/>
      <c r="EK102" s="461"/>
      <c r="EL102" s="461"/>
      <c r="EM102" s="461"/>
      <c r="EN102" s="461"/>
      <c r="EO102" s="461"/>
      <c r="EP102" s="461"/>
      <c r="EQ102" s="461"/>
      <c r="ER102" s="461"/>
      <c r="ES102" s="461"/>
      <c r="ET102" s="461"/>
      <c r="EU102" s="461"/>
      <c r="EV102" s="461"/>
      <c r="EW102" s="461"/>
      <c r="EX102" s="461"/>
      <c r="EY102" s="461"/>
      <c r="EZ102" s="461"/>
      <c r="FA102" s="461"/>
      <c r="FB102" s="461"/>
      <c r="FC102" s="461"/>
      <c r="FD102" s="461"/>
      <c r="FE102" s="461"/>
    </row>
    <row r="103" spans="2:161" x14ac:dyDescent="0.25">
      <c r="B103" s="505"/>
      <c r="C103" s="505"/>
      <c r="D103" s="461"/>
      <c r="E103" s="461"/>
      <c r="F103" s="461"/>
      <c r="G103" s="461"/>
      <c r="H103" s="461"/>
      <c r="I103" s="461"/>
      <c r="J103" s="461"/>
      <c r="K103" s="461"/>
      <c r="L103" s="461"/>
      <c r="M103" s="461"/>
      <c r="N103" s="461"/>
      <c r="O103" s="461"/>
      <c r="P103" s="461"/>
      <c r="Q103" s="461"/>
      <c r="R103" s="461"/>
      <c r="S103" s="461"/>
      <c r="T103" s="461"/>
      <c r="U103" s="461"/>
      <c r="V103" s="461"/>
      <c r="W103" s="461"/>
      <c r="X103" s="461"/>
      <c r="Y103" s="461"/>
      <c r="Z103" s="461"/>
      <c r="AA103" s="461"/>
      <c r="AB103" s="461"/>
      <c r="AC103" s="461"/>
      <c r="AD103" s="461"/>
      <c r="AE103" s="461"/>
      <c r="AF103" s="461"/>
      <c r="AG103" s="461"/>
      <c r="AH103" s="461"/>
      <c r="AI103" s="461"/>
      <c r="AJ103" s="461"/>
      <c r="AK103" s="461"/>
      <c r="AL103" s="461"/>
      <c r="AM103" s="461"/>
      <c r="AN103" s="461"/>
      <c r="AO103" s="461"/>
      <c r="AP103" s="461"/>
      <c r="AQ103" s="461"/>
      <c r="AR103" s="461"/>
      <c r="AS103" s="461"/>
      <c r="AT103" s="461"/>
      <c r="AU103" s="461"/>
      <c r="AV103" s="461"/>
      <c r="AW103" s="461"/>
      <c r="AX103" s="461"/>
      <c r="AY103" s="461"/>
      <c r="AZ103" s="461"/>
      <c r="BA103" s="461"/>
      <c r="BB103" s="461"/>
      <c r="BC103" s="461"/>
      <c r="BD103" s="461"/>
      <c r="BE103" s="461"/>
      <c r="BF103" s="461"/>
      <c r="BG103" s="461"/>
      <c r="BH103" s="461"/>
      <c r="BI103" s="461"/>
      <c r="BJ103" s="461"/>
      <c r="BK103" s="461"/>
      <c r="BL103" s="461"/>
      <c r="BM103" s="461"/>
      <c r="BN103" s="461"/>
      <c r="BO103" s="461"/>
      <c r="BP103" s="461"/>
      <c r="BQ103" s="461"/>
      <c r="BR103" s="461"/>
      <c r="BS103" s="461"/>
      <c r="BT103" s="461"/>
      <c r="BU103" s="507"/>
      <c r="BV103" s="461"/>
      <c r="BW103" s="461"/>
      <c r="BX103" s="461"/>
      <c r="BY103" s="461"/>
      <c r="BZ103" s="461"/>
      <c r="CA103" s="461"/>
      <c r="CB103" s="461"/>
      <c r="CC103" s="461"/>
      <c r="CD103" s="461"/>
      <c r="CE103" s="461"/>
      <c r="CF103" s="461"/>
      <c r="CG103" s="461"/>
      <c r="CH103" s="461"/>
      <c r="CI103" s="461"/>
      <c r="CJ103" s="461"/>
      <c r="CK103" s="461"/>
      <c r="CL103" s="461"/>
      <c r="CM103" s="461"/>
      <c r="CN103" s="461"/>
      <c r="CO103" s="461"/>
      <c r="CP103" s="461"/>
      <c r="CQ103" s="461"/>
      <c r="CR103" s="461"/>
      <c r="CS103" s="461"/>
      <c r="CT103" s="461"/>
      <c r="CU103" s="461"/>
      <c r="CV103" s="461"/>
      <c r="CW103" s="461"/>
      <c r="CX103" s="461"/>
      <c r="CY103" s="461"/>
      <c r="CZ103" s="461"/>
      <c r="DA103" s="461"/>
      <c r="DB103" s="461"/>
      <c r="DC103" s="461"/>
      <c r="DD103" s="461"/>
      <c r="DE103" s="461"/>
      <c r="DF103" s="461"/>
      <c r="DG103" s="461"/>
      <c r="DH103" s="461"/>
      <c r="DI103" s="461"/>
      <c r="DJ103" s="461"/>
      <c r="DK103" s="461"/>
      <c r="DL103" s="461"/>
      <c r="DM103" s="461"/>
      <c r="DN103" s="461"/>
      <c r="DO103" s="461"/>
      <c r="DP103" s="461"/>
      <c r="DQ103" s="461"/>
      <c r="DR103" s="461"/>
      <c r="DS103" s="461"/>
      <c r="DT103" s="461"/>
      <c r="DU103" s="461"/>
      <c r="DV103" s="461"/>
      <c r="DW103" s="461"/>
      <c r="DX103" s="461"/>
      <c r="DY103" s="461"/>
      <c r="DZ103" s="461"/>
      <c r="EA103" s="461"/>
      <c r="EB103" s="461"/>
      <c r="EC103" s="461"/>
      <c r="ED103" s="461"/>
      <c r="EE103" s="461"/>
      <c r="EF103" s="461"/>
      <c r="EG103" s="461"/>
      <c r="EH103" s="461"/>
      <c r="EI103" s="461"/>
      <c r="EJ103" s="461"/>
      <c r="EK103" s="461"/>
      <c r="EL103" s="461"/>
      <c r="EM103" s="461"/>
      <c r="EN103" s="461"/>
      <c r="EO103" s="461"/>
      <c r="EP103" s="461"/>
      <c r="EQ103" s="461"/>
      <c r="ER103" s="461"/>
      <c r="ES103" s="461"/>
      <c r="ET103" s="461"/>
      <c r="EU103" s="461"/>
      <c r="EV103" s="461"/>
      <c r="EW103" s="461"/>
      <c r="EX103" s="461"/>
      <c r="EY103" s="461"/>
      <c r="EZ103" s="461"/>
      <c r="FA103" s="461"/>
      <c r="FB103" s="461"/>
      <c r="FC103" s="461"/>
      <c r="FD103" s="461"/>
      <c r="FE103" s="461"/>
    </row>
    <row r="104" spans="2:161" x14ac:dyDescent="0.25">
      <c r="B104" s="505"/>
      <c r="C104" s="505"/>
      <c r="D104" s="461"/>
      <c r="E104" s="461"/>
      <c r="F104" s="461"/>
      <c r="G104" s="461"/>
      <c r="H104" s="461"/>
      <c r="I104" s="461"/>
      <c r="J104" s="461"/>
      <c r="K104" s="461"/>
      <c r="L104" s="461"/>
      <c r="M104" s="461"/>
      <c r="N104" s="461"/>
      <c r="O104" s="461"/>
      <c r="P104" s="461"/>
      <c r="Q104" s="461"/>
      <c r="R104" s="461"/>
      <c r="S104" s="461"/>
      <c r="T104" s="461"/>
      <c r="U104" s="461"/>
      <c r="V104" s="461"/>
      <c r="W104" s="461"/>
      <c r="X104" s="461"/>
      <c r="Y104" s="461"/>
      <c r="Z104" s="461"/>
      <c r="AA104" s="461"/>
      <c r="AB104" s="461"/>
      <c r="AC104" s="461"/>
      <c r="AD104" s="461"/>
      <c r="AE104" s="461"/>
      <c r="AF104" s="461"/>
      <c r="AG104" s="461"/>
      <c r="AH104" s="461"/>
      <c r="AI104" s="461"/>
      <c r="AJ104" s="461"/>
      <c r="AK104" s="461"/>
      <c r="AL104" s="461"/>
      <c r="AM104" s="461"/>
      <c r="AN104" s="461"/>
      <c r="AO104" s="461"/>
      <c r="AP104" s="461"/>
      <c r="AQ104" s="461"/>
      <c r="AR104" s="461"/>
      <c r="AS104" s="461"/>
      <c r="AT104" s="461"/>
      <c r="AU104" s="461"/>
      <c r="AV104" s="461"/>
      <c r="AW104" s="461"/>
      <c r="AX104" s="461"/>
      <c r="AY104" s="461"/>
      <c r="AZ104" s="461"/>
      <c r="BA104" s="461"/>
      <c r="BB104" s="461"/>
      <c r="BC104" s="461"/>
      <c r="BD104" s="461"/>
      <c r="BE104" s="461"/>
      <c r="BF104" s="461"/>
      <c r="BG104" s="461"/>
      <c r="BH104" s="461"/>
      <c r="BI104" s="461"/>
      <c r="BJ104" s="461"/>
      <c r="BK104" s="461"/>
      <c r="BL104" s="461"/>
      <c r="BM104" s="461"/>
      <c r="BN104" s="461"/>
      <c r="BO104" s="461"/>
      <c r="BP104" s="461"/>
      <c r="BQ104" s="461"/>
      <c r="BR104" s="461"/>
      <c r="BS104" s="461"/>
      <c r="BT104" s="461"/>
      <c r="BU104" s="507"/>
      <c r="BV104" s="461"/>
      <c r="BW104" s="461"/>
      <c r="BX104" s="461"/>
      <c r="BY104" s="461"/>
      <c r="BZ104" s="461"/>
      <c r="CA104" s="461"/>
      <c r="CB104" s="461"/>
      <c r="CC104" s="461"/>
      <c r="CD104" s="461"/>
      <c r="CE104" s="461"/>
      <c r="CF104" s="461"/>
      <c r="CG104" s="461"/>
      <c r="CH104" s="461"/>
      <c r="CI104" s="461"/>
      <c r="CJ104" s="461"/>
      <c r="CK104" s="461"/>
      <c r="CL104" s="461"/>
      <c r="CM104" s="461"/>
      <c r="CN104" s="461"/>
      <c r="CO104" s="461"/>
      <c r="CP104" s="461"/>
      <c r="CQ104" s="461"/>
      <c r="CR104" s="461"/>
      <c r="CS104" s="461"/>
      <c r="CT104" s="461"/>
      <c r="CU104" s="461"/>
      <c r="CV104" s="461"/>
      <c r="CW104" s="461"/>
      <c r="CX104" s="461"/>
      <c r="CY104" s="461"/>
      <c r="CZ104" s="461"/>
      <c r="DA104" s="461"/>
      <c r="DB104" s="461"/>
      <c r="DC104" s="461"/>
      <c r="DD104" s="461"/>
      <c r="DE104" s="461"/>
      <c r="DF104" s="461"/>
      <c r="DG104" s="461"/>
      <c r="DH104" s="461"/>
      <c r="DI104" s="461"/>
      <c r="DJ104" s="461"/>
      <c r="DK104" s="461"/>
      <c r="DL104" s="461"/>
      <c r="DM104" s="461"/>
      <c r="DN104" s="461"/>
      <c r="DO104" s="461"/>
      <c r="DP104" s="461"/>
      <c r="DQ104" s="461"/>
      <c r="DR104" s="461"/>
      <c r="DS104" s="461"/>
      <c r="DT104" s="461"/>
      <c r="DU104" s="461"/>
      <c r="DV104" s="461"/>
      <c r="DW104" s="461"/>
      <c r="DX104" s="461"/>
      <c r="DY104" s="461"/>
      <c r="DZ104" s="461"/>
      <c r="EA104" s="461"/>
      <c r="EB104" s="461"/>
      <c r="EC104" s="461"/>
      <c r="ED104" s="461"/>
      <c r="EE104" s="461"/>
      <c r="EF104" s="461"/>
      <c r="EG104" s="461"/>
      <c r="EH104" s="461"/>
      <c r="EI104" s="461"/>
      <c r="EJ104" s="461"/>
      <c r="EK104" s="461"/>
      <c r="EL104" s="461"/>
      <c r="EM104" s="461"/>
      <c r="EN104" s="461"/>
      <c r="EO104" s="461"/>
      <c r="EP104" s="461"/>
      <c r="EQ104" s="461"/>
      <c r="ER104" s="461"/>
      <c r="ES104" s="461"/>
      <c r="ET104" s="461"/>
      <c r="EU104" s="461"/>
      <c r="EV104" s="461"/>
      <c r="EW104" s="461"/>
      <c r="EX104" s="461"/>
      <c r="EY104" s="461"/>
      <c r="EZ104" s="461"/>
      <c r="FA104" s="461"/>
      <c r="FB104" s="461"/>
      <c r="FC104" s="461"/>
      <c r="FD104" s="461"/>
      <c r="FE104" s="461"/>
    </row>
    <row r="105" spans="2:161" x14ac:dyDescent="0.25">
      <c r="B105" s="505"/>
      <c r="C105" s="505"/>
      <c r="D105" s="461"/>
      <c r="E105" s="461"/>
      <c r="F105" s="461"/>
      <c r="G105" s="461"/>
      <c r="H105" s="461"/>
      <c r="I105" s="461"/>
      <c r="J105" s="461"/>
      <c r="K105" s="461"/>
      <c r="L105" s="461"/>
      <c r="M105" s="461"/>
      <c r="N105" s="461"/>
      <c r="O105" s="461"/>
      <c r="P105" s="461"/>
      <c r="Q105" s="461"/>
      <c r="R105" s="461"/>
      <c r="S105" s="461"/>
      <c r="T105" s="461"/>
      <c r="U105" s="461"/>
      <c r="V105" s="461"/>
      <c r="W105" s="461"/>
      <c r="X105" s="461"/>
      <c r="Y105" s="461"/>
      <c r="Z105" s="461"/>
      <c r="AA105" s="461"/>
      <c r="AB105" s="461"/>
      <c r="AC105" s="461"/>
      <c r="AD105" s="461"/>
      <c r="AE105" s="461"/>
      <c r="AF105" s="461"/>
      <c r="AG105" s="461"/>
      <c r="AH105" s="461"/>
      <c r="AI105" s="461"/>
      <c r="AJ105" s="461"/>
      <c r="AK105" s="461"/>
      <c r="AL105" s="461"/>
      <c r="AM105" s="461"/>
      <c r="AN105" s="461"/>
      <c r="AO105" s="461"/>
      <c r="AP105" s="461"/>
      <c r="AQ105" s="461"/>
      <c r="AR105" s="461"/>
      <c r="AS105" s="461"/>
      <c r="AT105" s="461"/>
      <c r="AU105" s="461"/>
      <c r="AV105" s="461"/>
      <c r="AW105" s="461"/>
      <c r="AX105" s="461"/>
      <c r="AY105" s="461"/>
      <c r="AZ105" s="461"/>
      <c r="BA105" s="461"/>
      <c r="BB105" s="461"/>
      <c r="BC105" s="461"/>
      <c r="BD105" s="461"/>
      <c r="BE105" s="461"/>
      <c r="BF105" s="461"/>
      <c r="BG105" s="461"/>
      <c r="BH105" s="461"/>
      <c r="BI105" s="461"/>
      <c r="BJ105" s="461"/>
      <c r="BK105" s="461"/>
      <c r="BL105" s="461"/>
      <c r="BM105" s="461"/>
      <c r="BN105" s="461"/>
      <c r="BO105" s="461"/>
      <c r="BP105" s="461"/>
      <c r="BQ105" s="461"/>
      <c r="BR105" s="461"/>
      <c r="BS105" s="461"/>
      <c r="BT105" s="461"/>
      <c r="BU105" s="507"/>
      <c r="BV105" s="461"/>
      <c r="BW105" s="461"/>
      <c r="BX105" s="461"/>
      <c r="BY105" s="461"/>
      <c r="BZ105" s="461"/>
      <c r="CA105" s="461"/>
      <c r="CB105" s="461"/>
      <c r="CC105" s="461"/>
      <c r="CD105" s="461"/>
      <c r="CE105" s="461"/>
      <c r="CF105" s="461"/>
      <c r="CG105" s="461"/>
      <c r="CH105" s="461"/>
      <c r="CI105" s="461"/>
      <c r="CJ105" s="461"/>
      <c r="CK105" s="461"/>
      <c r="CL105" s="461"/>
      <c r="CM105" s="461"/>
      <c r="CN105" s="461"/>
      <c r="CO105" s="461"/>
      <c r="CP105" s="461"/>
      <c r="CQ105" s="461"/>
      <c r="CR105" s="461"/>
      <c r="CS105" s="461"/>
      <c r="CT105" s="461"/>
      <c r="CU105" s="461"/>
      <c r="CV105" s="461"/>
      <c r="CW105" s="461"/>
      <c r="CX105" s="461"/>
      <c r="CY105" s="461"/>
      <c r="CZ105" s="461"/>
      <c r="DA105" s="461"/>
      <c r="DB105" s="461"/>
      <c r="DC105" s="461"/>
      <c r="DD105" s="461"/>
      <c r="DE105" s="461"/>
      <c r="DF105" s="461"/>
      <c r="DG105" s="461"/>
      <c r="DH105" s="461"/>
      <c r="DI105" s="461"/>
      <c r="DJ105" s="461"/>
      <c r="DK105" s="461"/>
      <c r="DL105" s="461"/>
      <c r="DM105" s="461"/>
      <c r="DN105" s="461"/>
      <c r="DO105" s="461"/>
      <c r="DP105" s="461"/>
      <c r="DQ105" s="461"/>
      <c r="DR105" s="461"/>
      <c r="DS105" s="461"/>
      <c r="DT105" s="461"/>
      <c r="DU105" s="461"/>
      <c r="DV105" s="461"/>
      <c r="DW105" s="461"/>
      <c r="DX105" s="461"/>
      <c r="DY105" s="461"/>
      <c r="DZ105" s="461"/>
      <c r="EA105" s="461"/>
      <c r="EB105" s="461"/>
      <c r="EC105" s="461"/>
      <c r="ED105" s="461"/>
      <c r="EE105" s="461"/>
      <c r="EF105" s="461"/>
      <c r="EG105" s="461"/>
      <c r="EH105" s="461"/>
      <c r="EI105" s="461"/>
      <c r="EJ105" s="461"/>
      <c r="EK105" s="461"/>
      <c r="EL105" s="461"/>
      <c r="EM105" s="461"/>
      <c r="EN105" s="461"/>
      <c r="EO105" s="461"/>
      <c r="EP105" s="461"/>
      <c r="EQ105" s="461"/>
      <c r="ER105" s="461"/>
      <c r="ES105" s="461"/>
      <c r="ET105" s="461"/>
      <c r="EU105" s="461"/>
      <c r="EV105" s="461"/>
      <c r="EW105" s="461"/>
      <c r="EX105" s="461"/>
      <c r="EY105" s="461"/>
      <c r="EZ105" s="461"/>
      <c r="FA105" s="461"/>
      <c r="FB105" s="461"/>
      <c r="FC105" s="461"/>
      <c r="FD105" s="461"/>
      <c r="FE105" s="461"/>
    </row>
    <row r="106" spans="2:161" x14ac:dyDescent="0.25">
      <c r="B106" s="505"/>
      <c r="C106" s="505"/>
      <c r="D106" s="461"/>
      <c r="E106" s="461"/>
      <c r="F106" s="461"/>
      <c r="G106" s="461"/>
      <c r="H106" s="461"/>
      <c r="I106" s="461"/>
      <c r="J106" s="461"/>
      <c r="K106" s="461"/>
      <c r="L106" s="461"/>
      <c r="M106" s="461"/>
      <c r="N106" s="461"/>
      <c r="O106" s="461"/>
      <c r="P106" s="461"/>
      <c r="Q106" s="461"/>
      <c r="R106" s="461"/>
      <c r="S106" s="461"/>
      <c r="T106" s="461"/>
      <c r="U106" s="461"/>
      <c r="V106" s="461"/>
      <c r="W106" s="461"/>
      <c r="X106" s="461"/>
      <c r="Y106" s="461"/>
      <c r="Z106" s="461"/>
      <c r="AA106" s="461"/>
      <c r="AB106" s="461"/>
      <c r="AC106" s="461"/>
      <c r="AD106" s="461"/>
      <c r="AE106" s="461"/>
      <c r="AF106" s="461"/>
      <c r="AG106" s="461"/>
      <c r="AH106" s="461"/>
      <c r="AI106" s="461"/>
      <c r="AJ106" s="461"/>
      <c r="AK106" s="461"/>
      <c r="AL106" s="461"/>
      <c r="AM106" s="461"/>
      <c r="AN106" s="461"/>
      <c r="AO106" s="461"/>
      <c r="AP106" s="461"/>
      <c r="AQ106" s="461"/>
      <c r="AR106" s="461"/>
      <c r="AS106" s="461"/>
      <c r="AT106" s="461"/>
      <c r="AU106" s="461"/>
      <c r="AV106" s="461"/>
      <c r="AW106" s="461"/>
      <c r="AX106" s="461"/>
      <c r="AY106" s="461"/>
      <c r="AZ106" s="461"/>
      <c r="BA106" s="461"/>
      <c r="BB106" s="461"/>
      <c r="BC106" s="461"/>
      <c r="BD106" s="461"/>
      <c r="BE106" s="461"/>
      <c r="BF106" s="461"/>
      <c r="BG106" s="461"/>
      <c r="BH106" s="461"/>
      <c r="BI106" s="461"/>
      <c r="BJ106" s="461"/>
      <c r="BK106" s="461"/>
      <c r="BL106" s="461"/>
      <c r="BM106" s="461"/>
      <c r="BN106" s="461"/>
      <c r="BO106" s="461"/>
      <c r="BP106" s="461"/>
      <c r="BQ106" s="461"/>
      <c r="BR106" s="461"/>
      <c r="BS106" s="461"/>
      <c r="BT106" s="461"/>
      <c r="BU106" s="507"/>
      <c r="BV106" s="461"/>
      <c r="BW106" s="461"/>
      <c r="BX106" s="461"/>
      <c r="BY106" s="461"/>
      <c r="BZ106" s="461"/>
      <c r="CA106" s="461"/>
      <c r="CB106" s="461"/>
      <c r="CC106" s="461"/>
      <c r="CD106" s="461"/>
      <c r="CE106" s="461"/>
      <c r="CF106" s="461"/>
      <c r="CG106" s="461"/>
      <c r="CH106" s="461"/>
      <c r="CI106" s="461"/>
      <c r="CJ106" s="461"/>
      <c r="CK106" s="461"/>
      <c r="CL106" s="461"/>
      <c r="CM106" s="461"/>
      <c r="CN106" s="461"/>
      <c r="CO106" s="461"/>
      <c r="CP106" s="461"/>
      <c r="CQ106" s="461"/>
      <c r="CR106" s="461"/>
      <c r="CS106" s="461"/>
      <c r="CT106" s="461"/>
      <c r="CU106" s="461"/>
      <c r="CV106" s="461"/>
      <c r="CW106" s="461"/>
      <c r="CX106" s="461"/>
      <c r="CY106" s="461"/>
      <c r="CZ106" s="461"/>
      <c r="DA106" s="461"/>
      <c r="DB106" s="461"/>
      <c r="DC106" s="461"/>
      <c r="DD106" s="461"/>
      <c r="DE106" s="461"/>
      <c r="DF106" s="461"/>
      <c r="DG106" s="461"/>
      <c r="DH106" s="461"/>
      <c r="DI106" s="461"/>
      <c r="DJ106" s="461"/>
      <c r="DK106" s="461"/>
      <c r="DL106" s="461"/>
      <c r="DM106" s="461"/>
      <c r="DN106" s="461"/>
      <c r="DO106" s="461"/>
      <c r="DP106" s="461"/>
      <c r="DQ106" s="461"/>
      <c r="DR106" s="461"/>
      <c r="DS106" s="461"/>
      <c r="DT106" s="461"/>
      <c r="DU106" s="461"/>
      <c r="DV106" s="461"/>
      <c r="DW106" s="461"/>
      <c r="DX106" s="461"/>
      <c r="DY106" s="461"/>
      <c r="DZ106" s="461"/>
      <c r="EA106" s="461"/>
      <c r="EB106" s="461"/>
      <c r="EC106" s="461"/>
      <c r="ED106" s="461"/>
      <c r="EE106" s="461"/>
      <c r="EF106" s="461"/>
      <c r="EG106" s="461"/>
      <c r="EH106" s="461"/>
      <c r="EI106" s="461"/>
      <c r="EJ106" s="461"/>
      <c r="EK106" s="461"/>
      <c r="EL106" s="461"/>
      <c r="EM106" s="461"/>
      <c r="EN106" s="461"/>
      <c r="EO106" s="461"/>
      <c r="EP106" s="461"/>
      <c r="EQ106" s="461"/>
      <c r="ER106" s="461"/>
      <c r="ES106" s="461"/>
      <c r="ET106" s="461"/>
      <c r="EU106" s="461"/>
      <c r="EV106" s="461"/>
      <c r="EW106" s="461"/>
      <c r="EX106" s="461"/>
      <c r="EY106" s="461"/>
      <c r="EZ106" s="461"/>
      <c r="FA106" s="461"/>
      <c r="FB106" s="461"/>
      <c r="FC106" s="461"/>
      <c r="FD106" s="461"/>
      <c r="FE106" s="461"/>
    </row>
    <row r="107" spans="2:161" x14ac:dyDescent="0.25">
      <c r="B107" s="505"/>
      <c r="C107" s="505"/>
      <c r="D107" s="461"/>
      <c r="E107" s="461"/>
      <c r="F107" s="461"/>
      <c r="G107" s="461"/>
      <c r="H107" s="461"/>
      <c r="I107" s="461"/>
      <c r="J107" s="461"/>
      <c r="K107" s="461"/>
      <c r="L107" s="461"/>
      <c r="M107" s="461"/>
      <c r="N107" s="461"/>
      <c r="O107" s="461"/>
      <c r="P107" s="461"/>
      <c r="Q107" s="461"/>
      <c r="R107" s="461"/>
      <c r="S107" s="461"/>
      <c r="T107" s="461"/>
      <c r="U107" s="461"/>
      <c r="V107" s="461"/>
      <c r="W107" s="461"/>
      <c r="X107" s="461"/>
      <c r="Y107" s="461"/>
      <c r="Z107" s="461"/>
      <c r="AA107" s="461"/>
      <c r="AB107" s="461"/>
      <c r="AC107" s="461"/>
      <c r="AD107" s="461"/>
      <c r="AE107" s="461"/>
      <c r="AF107" s="461"/>
      <c r="AG107" s="461"/>
      <c r="AH107" s="461"/>
      <c r="AI107" s="461"/>
      <c r="AJ107" s="461"/>
      <c r="AK107" s="461"/>
      <c r="AL107" s="461"/>
      <c r="AM107" s="461"/>
      <c r="AN107" s="461"/>
      <c r="AO107" s="461"/>
      <c r="AP107" s="461"/>
      <c r="AQ107" s="461"/>
      <c r="AR107" s="461"/>
      <c r="AS107" s="461"/>
      <c r="AT107" s="461"/>
      <c r="AU107" s="461"/>
      <c r="AV107" s="461"/>
      <c r="AW107" s="461"/>
      <c r="AX107" s="461"/>
      <c r="AY107" s="461"/>
      <c r="AZ107" s="461"/>
      <c r="BA107" s="461"/>
      <c r="BB107" s="461"/>
      <c r="BC107" s="461"/>
      <c r="BD107" s="461"/>
      <c r="BE107" s="461"/>
      <c r="BF107" s="461"/>
      <c r="BG107" s="461"/>
      <c r="BH107" s="461"/>
      <c r="BI107" s="461"/>
      <c r="BJ107" s="461"/>
      <c r="BK107" s="461"/>
      <c r="BL107" s="461"/>
      <c r="BM107" s="461"/>
      <c r="BN107" s="461"/>
      <c r="BO107" s="461"/>
      <c r="BP107" s="461"/>
      <c r="BQ107" s="461"/>
      <c r="BR107" s="461"/>
      <c r="BS107" s="461"/>
      <c r="BT107" s="461"/>
      <c r="BU107" s="507"/>
      <c r="BV107" s="461"/>
      <c r="BW107" s="461"/>
      <c r="BX107" s="461"/>
      <c r="BY107" s="461"/>
      <c r="BZ107" s="461"/>
      <c r="CA107" s="461"/>
      <c r="CB107" s="461"/>
      <c r="CC107" s="461"/>
      <c r="CD107" s="461"/>
      <c r="CE107" s="461"/>
      <c r="CF107" s="461"/>
      <c r="CG107" s="461"/>
      <c r="CH107" s="461"/>
      <c r="CI107" s="461"/>
      <c r="CJ107" s="461"/>
      <c r="CK107" s="461"/>
      <c r="CL107" s="461"/>
      <c r="CM107" s="461"/>
      <c r="CN107" s="461"/>
      <c r="CO107" s="461"/>
      <c r="CP107" s="461"/>
      <c r="CQ107" s="461"/>
      <c r="CR107" s="461"/>
      <c r="CS107" s="461"/>
      <c r="CT107" s="461"/>
      <c r="CU107" s="461"/>
      <c r="CV107" s="461"/>
      <c r="CW107" s="461"/>
      <c r="CX107" s="461"/>
      <c r="CY107" s="461"/>
      <c r="CZ107" s="461"/>
      <c r="DA107" s="461"/>
      <c r="DB107" s="461"/>
      <c r="DC107" s="461"/>
      <c r="DD107" s="461"/>
      <c r="DE107" s="461"/>
      <c r="DF107" s="461"/>
      <c r="DG107" s="461"/>
      <c r="DH107" s="461"/>
      <c r="DI107" s="461"/>
      <c r="DJ107" s="461"/>
      <c r="DK107" s="461"/>
      <c r="DL107" s="461"/>
      <c r="DM107" s="461"/>
      <c r="DN107" s="461"/>
      <c r="DO107" s="461"/>
      <c r="DP107" s="461"/>
      <c r="DQ107" s="461"/>
      <c r="DR107" s="461"/>
      <c r="DS107" s="461"/>
      <c r="DT107" s="461"/>
      <c r="DU107" s="461"/>
      <c r="DV107" s="461"/>
      <c r="DW107" s="461"/>
      <c r="DX107" s="461"/>
      <c r="DY107" s="461"/>
      <c r="DZ107" s="461"/>
      <c r="EA107" s="461"/>
      <c r="EB107" s="461"/>
      <c r="EC107" s="461"/>
      <c r="ED107" s="461"/>
      <c r="EE107" s="461"/>
      <c r="EF107" s="461"/>
      <c r="EG107" s="461"/>
      <c r="EH107" s="461"/>
      <c r="EI107" s="461"/>
      <c r="EJ107" s="461"/>
      <c r="EK107" s="461"/>
      <c r="EL107" s="461"/>
      <c r="EM107" s="461"/>
      <c r="EN107" s="461"/>
      <c r="EO107" s="461"/>
      <c r="EP107" s="461"/>
      <c r="EQ107" s="461"/>
      <c r="ER107" s="461"/>
      <c r="ES107" s="461"/>
      <c r="ET107" s="461"/>
      <c r="EU107" s="461"/>
      <c r="EV107" s="461"/>
      <c r="EW107" s="461"/>
      <c r="EX107" s="461"/>
      <c r="EY107" s="461"/>
      <c r="EZ107" s="461"/>
      <c r="FA107" s="461"/>
      <c r="FB107" s="461"/>
      <c r="FC107" s="461"/>
      <c r="FD107" s="461"/>
      <c r="FE107" s="461"/>
    </row>
  </sheetData>
  <sheetProtection algorithmName="SHA-512" hashValue="0M3XNH9BVKHchcfhw7RW28lg15qa3pdl0gxo6yOZphTa9LQKQARMVNsUfuJ81Jc/bwvsdZ/Ru+TUwhL9rJvy7A==" saltValue="v5IKV6+B3i3kQqz8T7zlYA==" spinCount="100000" sheet="1" objects="1" scenarios="1"/>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491654-3477-433C-A7C0-A276A6140F09}">
  <dimension ref="A1"/>
  <sheetViews>
    <sheetView workbookViewId="0"/>
  </sheetViews>
  <sheetFormatPr defaultRowHeight="1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2"/>
  <dimension ref="A1:K37"/>
  <sheetViews>
    <sheetView zoomScale="90" zoomScaleNormal="90" workbookViewId="0">
      <selection activeCell="C3" sqref="C3"/>
    </sheetView>
  </sheetViews>
  <sheetFormatPr defaultRowHeight="14" x14ac:dyDescent="0.3"/>
  <cols>
    <col min="1" max="1" width="30.08203125" customWidth="1"/>
    <col min="2" max="2" width="8.75" customWidth="1"/>
    <col min="3" max="3" width="10.58203125" customWidth="1"/>
    <col min="4" max="4" width="8.75" customWidth="1"/>
    <col min="5" max="5" width="10.58203125" customWidth="1"/>
    <col min="6" max="7" width="10.75" customWidth="1"/>
    <col min="10" max="10" width="27.83203125" customWidth="1"/>
  </cols>
  <sheetData>
    <row r="1" spans="1:10" ht="32.5" x14ac:dyDescent="0.65">
      <c r="A1" s="217" t="s">
        <v>319</v>
      </c>
      <c r="B1" s="607" t="str">
        <f>Formular!B3</f>
        <v>Abbey studio LLC</v>
      </c>
      <c r="C1" s="607"/>
      <c r="D1" s="607"/>
      <c r="E1" s="607"/>
      <c r="F1" s="607"/>
      <c r="G1" s="604" t="str">
        <f>Formular!B4</f>
        <v>UK</v>
      </c>
      <c r="H1" s="604"/>
      <c r="I1" s="604"/>
      <c r="J1" s="604"/>
    </row>
    <row r="2" spans="1:10" ht="15" customHeight="1" x14ac:dyDescent="0.4">
      <c r="A2" s="286" t="s">
        <v>517</v>
      </c>
      <c r="B2" s="287"/>
      <c r="C2" s="81"/>
      <c r="D2" s="81"/>
      <c r="E2" s="81"/>
      <c r="F2" s="279"/>
      <c r="H2" s="81"/>
    </row>
    <row r="3" spans="1:10" ht="15" customHeight="1" x14ac:dyDescent="0.4">
      <c r="A3" s="606" t="s">
        <v>322</v>
      </c>
      <c r="B3" s="606"/>
      <c r="C3" s="539" t="s">
        <v>476</v>
      </c>
      <c r="D3" s="475"/>
      <c r="E3" s="279"/>
      <c r="F3" s="279"/>
      <c r="H3" s="207"/>
    </row>
    <row r="4" spans="1:10" ht="15" customHeight="1" x14ac:dyDescent="0.4">
      <c r="A4" s="606" t="s">
        <v>412</v>
      </c>
      <c r="B4" s="606"/>
      <c r="C4" s="478">
        <f>'Расчёт Sanco Wicu'!X70+'Расчёт TECTUBE'!AE88</f>
        <v>0</v>
      </c>
      <c r="D4" s="475"/>
      <c r="E4" s="465"/>
      <c r="F4" s="465"/>
      <c r="H4" s="465"/>
      <c r="I4" s="205" t="s">
        <v>298</v>
      </c>
    </row>
    <row r="5" spans="1:10" s="83" customFormat="1" ht="15.5" x14ac:dyDescent="0.35">
      <c r="A5" s="606" t="s">
        <v>324</v>
      </c>
      <c r="B5" s="606"/>
      <c r="C5" s="273">
        <v>44504</v>
      </c>
      <c r="D5"/>
      <c r="E5" s="314" t="s">
        <v>346</v>
      </c>
      <c r="F5" s="82"/>
      <c r="G5" s="218"/>
      <c r="I5" s="596" t="s">
        <v>507</v>
      </c>
      <c r="J5"/>
    </row>
    <row r="6" spans="1:10" s="83" customFormat="1" ht="15.5" x14ac:dyDescent="0.35">
      <c r="A6" s="606" t="s">
        <v>323</v>
      </c>
      <c r="B6" s="606"/>
      <c r="C6" s="273">
        <v>44504</v>
      </c>
      <c r="D6"/>
      <c r="E6" s="315">
        <v>857.42</v>
      </c>
      <c r="F6" s="313" t="s">
        <v>347</v>
      </c>
      <c r="G6" s="218"/>
      <c r="H6" s="611" t="s">
        <v>510</v>
      </c>
      <c r="I6" s="611"/>
      <c r="J6" s="611"/>
    </row>
    <row r="7" spans="1:10" s="83" customFormat="1" ht="15.5" x14ac:dyDescent="0.35">
      <c r="A7" s="606" t="s">
        <v>321</v>
      </c>
      <c r="B7" s="606"/>
      <c r="C7" s="273"/>
      <c r="D7" s="316"/>
      <c r="E7" s="326" t="str">
        <f>IF(ISBLANK(E6),"Вставьте актуальное значение DEL из рассылки на эту дату!","")</f>
        <v/>
      </c>
      <c r="F7" s="316"/>
      <c r="G7" s="316"/>
      <c r="H7"/>
    </row>
    <row r="8" spans="1:10" s="83" customFormat="1" ht="15.5" x14ac:dyDescent="0.35">
      <c r="A8" s="288" t="s">
        <v>348</v>
      </c>
      <c r="B8" s="288"/>
      <c r="C8" s="298">
        <f>IF(ISBLANK(Formular!B48),IF(ISBLANK(C9),1%,0),0)</f>
        <v>0.01</v>
      </c>
      <c r="D8" s="476" t="str">
        <f>IF(($G$12)=0,IF(ISBLANK(Formular!B48),IF(ISBLANK(C9),"на итоговую сумму счёта",""),""),"1% включен в каждую позицию")</f>
        <v>на итоговую сумму счёта</v>
      </c>
      <c r="E8" s="317"/>
      <c r="F8" s="316"/>
      <c r="G8" s="768" t="str">
        <f>IF(($G$12)=0,"","Vorkasse netto")</f>
        <v/>
      </c>
      <c r="I8" s="596" t="s">
        <v>509</v>
      </c>
    </row>
    <row r="9" spans="1:10" s="83" customFormat="1" ht="15.65" customHeight="1" x14ac:dyDescent="0.35">
      <c r="A9" s="605" t="s">
        <v>343</v>
      </c>
      <c r="B9" s="605"/>
      <c r="C9" s="274"/>
      <c r="D9" s="474" t="str">
        <f>IF(ISBLANK(C9),"",IF(OR((C9)=45,(C9)=30),"","должно быть 30 или 45 дней!"))</f>
        <v/>
      </c>
      <c r="E9" s="318"/>
      <c r="F9" s="316"/>
      <c r="H9" s="608" t="s">
        <v>508</v>
      </c>
      <c r="I9" s="608"/>
      <c r="J9" s="608"/>
    </row>
    <row r="10" spans="1:10" x14ac:dyDescent="0.3">
      <c r="A10" s="4"/>
      <c r="B10" s="280"/>
      <c r="C10" s="281"/>
      <c r="D10" s="319"/>
      <c r="E10" s="320" t="s">
        <v>58</v>
      </c>
      <c r="F10" s="320" t="s">
        <v>59</v>
      </c>
      <c r="G10" s="321" t="s">
        <v>60</v>
      </c>
    </row>
    <row r="11" spans="1:10" x14ac:dyDescent="0.3">
      <c r="A11" s="3"/>
      <c r="B11" s="282" t="s">
        <v>61</v>
      </c>
      <c r="C11" s="283" t="s">
        <v>341</v>
      </c>
      <c r="D11" s="322" t="s">
        <v>61</v>
      </c>
      <c r="E11" s="320" t="s">
        <v>62</v>
      </c>
      <c r="F11" s="320" t="s">
        <v>63</v>
      </c>
      <c r="G11" s="323" t="s">
        <v>64</v>
      </c>
      <c r="I11" s="596" t="s">
        <v>506</v>
      </c>
    </row>
    <row r="12" spans="1:10" ht="23.15" customHeight="1" x14ac:dyDescent="0.4">
      <c r="A12" s="289" t="s">
        <v>65</v>
      </c>
      <c r="B12" s="275">
        <v>809</v>
      </c>
      <c r="C12" s="216"/>
      <c r="D12" s="277">
        <f>B12+$C12</f>
        <v>809</v>
      </c>
      <c r="E12" s="276">
        <v>0.25</v>
      </c>
      <c r="F12" s="276"/>
      <c r="G12" s="284">
        <f>IF(ISBLANK(C9),IF((C8)=0,1%,0),0)</f>
        <v>0</v>
      </c>
      <c r="H12" s="609" t="s">
        <v>505</v>
      </c>
      <c r="I12" s="610"/>
      <c r="J12" s="610"/>
    </row>
    <row r="13" spans="1:10" ht="23.15" customHeight="1" x14ac:dyDescent="0.4">
      <c r="A13" s="290" t="s">
        <v>66</v>
      </c>
      <c r="B13" s="455">
        <f>B12-206</f>
        <v>603</v>
      </c>
      <c r="C13" s="285">
        <f>C12</f>
        <v>0</v>
      </c>
      <c r="D13" s="277">
        <f t="shared" ref="D13:D14" si="0">B13+$C13</f>
        <v>603</v>
      </c>
      <c r="E13" s="276">
        <v>0.25</v>
      </c>
      <c r="F13" s="276"/>
      <c r="G13" s="284">
        <f>G12</f>
        <v>0</v>
      </c>
      <c r="H13" s="774" t="s">
        <v>522</v>
      </c>
      <c r="I13" s="775"/>
      <c r="J13" s="775"/>
    </row>
    <row r="14" spans="1:10" ht="23.15" customHeight="1" x14ac:dyDescent="0.4">
      <c r="A14" s="290" t="s">
        <v>67</v>
      </c>
      <c r="B14" s="277">
        <f>B13</f>
        <v>603</v>
      </c>
      <c r="C14" s="285">
        <f>C13</f>
        <v>0</v>
      </c>
      <c r="D14" s="277">
        <f t="shared" si="0"/>
        <v>603</v>
      </c>
      <c r="E14" s="276">
        <v>0.25</v>
      </c>
      <c r="F14" s="276"/>
      <c r="G14" s="284">
        <f>G13</f>
        <v>0</v>
      </c>
      <c r="H14" s="776"/>
      <c r="I14" s="775"/>
      <c r="J14" s="775"/>
    </row>
    <row r="15" spans="1:10" ht="23.15" customHeight="1" x14ac:dyDescent="0.3">
      <c r="H15" s="773"/>
      <c r="I15" s="598"/>
      <c r="J15" s="598"/>
    </row>
    <row r="16" spans="1:10" ht="22.5" customHeight="1" x14ac:dyDescent="0.4">
      <c r="A16" s="290" t="s">
        <v>452</v>
      </c>
      <c r="B16" s="275">
        <v>339</v>
      </c>
      <c r="C16" s="216"/>
      <c r="D16" s="277">
        <f>B16+$C16</f>
        <v>339</v>
      </c>
      <c r="E16" s="276">
        <v>0.25</v>
      </c>
      <c r="F16" s="276"/>
      <c r="G16" s="284">
        <f>$G$12</f>
        <v>0</v>
      </c>
      <c r="H16" s="549" t="s">
        <v>490</v>
      </c>
    </row>
    <row r="17" spans="1:11" ht="22.5" customHeight="1" x14ac:dyDescent="0.4">
      <c r="A17" s="290" t="s">
        <v>452</v>
      </c>
      <c r="B17" s="277">
        <f t="shared" ref="B17:C23" si="1">B16</f>
        <v>339</v>
      </c>
      <c r="C17" s="285">
        <f t="shared" si="1"/>
        <v>0</v>
      </c>
      <c r="D17" s="277">
        <f t="shared" ref="D17:D23" si="2">B17+$C17</f>
        <v>339</v>
      </c>
      <c r="E17" s="548">
        <f>$E$16</f>
        <v>0.25</v>
      </c>
      <c r="F17" s="276"/>
      <c r="G17" s="284">
        <f t="shared" ref="G17:G23" si="3">$G$12</f>
        <v>0</v>
      </c>
      <c r="H17" s="549" t="s">
        <v>489</v>
      </c>
    </row>
    <row r="18" spans="1:11" ht="22.5" customHeight="1" x14ac:dyDescent="0.4">
      <c r="A18" s="290" t="s">
        <v>454</v>
      </c>
      <c r="B18" s="277">
        <f t="shared" si="1"/>
        <v>339</v>
      </c>
      <c r="C18" s="285">
        <f t="shared" si="1"/>
        <v>0</v>
      </c>
      <c r="D18" s="277">
        <f t="shared" si="2"/>
        <v>339</v>
      </c>
      <c r="E18" s="548">
        <f t="shared" ref="E18:E23" si="4">$E$16</f>
        <v>0.25</v>
      </c>
      <c r="F18" s="276"/>
      <c r="G18" s="284">
        <f t="shared" si="3"/>
        <v>0</v>
      </c>
      <c r="H18" s="549" t="s">
        <v>491</v>
      </c>
    </row>
    <row r="19" spans="1:11" ht="22.5" customHeight="1" x14ac:dyDescent="0.4">
      <c r="A19" s="290" t="s">
        <v>454</v>
      </c>
      <c r="B19" s="277">
        <f t="shared" si="1"/>
        <v>339</v>
      </c>
      <c r="C19" s="285">
        <f t="shared" si="1"/>
        <v>0</v>
      </c>
      <c r="D19" s="277">
        <f t="shared" si="2"/>
        <v>339</v>
      </c>
      <c r="E19" s="548">
        <f t="shared" si="4"/>
        <v>0.25</v>
      </c>
      <c r="F19" s="276"/>
      <c r="G19" s="284">
        <f t="shared" si="3"/>
        <v>0</v>
      </c>
      <c r="H19" s="549" t="s">
        <v>492</v>
      </c>
    </row>
    <row r="20" spans="1:11" ht="22.5" customHeight="1" x14ac:dyDescent="0.4">
      <c r="A20" s="290" t="s">
        <v>454</v>
      </c>
      <c r="B20" s="277">
        <f t="shared" si="1"/>
        <v>339</v>
      </c>
      <c r="C20" s="285">
        <f t="shared" si="1"/>
        <v>0</v>
      </c>
      <c r="D20" s="277">
        <f t="shared" si="2"/>
        <v>339</v>
      </c>
      <c r="E20" s="548">
        <f t="shared" si="4"/>
        <v>0.25</v>
      </c>
      <c r="F20" s="276"/>
      <c r="G20" s="284">
        <f t="shared" si="3"/>
        <v>0</v>
      </c>
      <c r="H20" s="549" t="s">
        <v>493</v>
      </c>
      <c r="I20" s="86"/>
    </row>
    <row r="21" spans="1:11" ht="22.5" customHeight="1" x14ac:dyDescent="0.4">
      <c r="A21" s="290" t="s">
        <v>453</v>
      </c>
      <c r="B21" s="277">
        <f t="shared" si="1"/>
        <v>339</v>
      </c>
      <c r="C21" s="285">
        <f t="shared" si="1"/>
        <v>0</v>
      </c>
      <c r="D21" s="277">
        <f t="shared" si="2"/>
        <v>339</v>
      </c>
      <c r="E21" s="548">
        <f t="shared" si="4"/>
        <v>0.25</v>
      </c>
      <c r="F21" s="276"/>
      <c r="G21" s="284">
        <f t="shared" si="3"/>
        <v>0</v>
      </c>
      <c r="H21" s="549" t="s">
        <v>494</v>
      </c>
    </row>
    <row r="22" spans="1:11" s="3" customFormat="1" ht="22.5" customHeight="1" x14ac:dyDescent="0.4">
      <c r="A22" s="290" t="s">
        <v>452</v>
      </c>
      <c r="B22" s="277">
        <f t="shared" si="1"/>
        <v>339</v>
      </c>
      <c r="C22" s="285">
        <f t="shared" si="1"/>
        <v>0</v>
      </c>
      <c r="D22" s="277">
        <f t="shared" si="2"/>
        <v>339</v>
      </c>
      <c r="E22" s="548">
        <f t="shared" si="4"/>
        <v>0.25</v>
      </c>
      <c r="F22" s="276"/>
      <c r="G22" s="284">
        <f t="shared" si="3"/>
        <v>0</v>
      </c>
      <c r="H22" s="549" t="s">
        <v>495</v>
      </c>
    </row>
    <row r="23" spans="1:11" s="3" customFormat="1" ht="22.5" customHeight="1" x14ac:dyDescent="0.4">
      <c r="A23" s="290" t="s">
        <v>452</v>
      </c>
      <c r="B23" s="277">
        <f t="shared" si="1"/>
        <v>339</v>
      </c>
      <c r="C23" s="285">
        <f t="shared" si="1"/>
        <v>0</v>
      </c>
      <c r="D23" s="277">
        <f t="shared" si="2"/>
        <v>339</v>
      </c>
      <c r="E23" s="548">
        <f t="shared" si="4"/>
        <v>0.25</v>
      </c>
      <c r="F23" s="276"/>
      <c r="G23" s="284">
        <f t="shared" si="3"/>
        <v>0</v>
      </c>
      <c r="H23" s="549" t="s">
        <v>496</v>
      </c>
    </row>
    <row r="24" spans="1:11" s="3" customFormat="1" x14ac:dyDescent="0.3">
      <c r="B24"/>
      <c r="C24"/>
      <c r="D24"/>
      <c r="E24"/>
      <c r="F24"/>
      <c r="G24"/>
    </row>
    <row r="25" spans="1:11" s="3" customFormat="1" x14ac:dyDescent="0.3">
      <c r="B25"/>
      <c r="C25"/>
      <c r="D25"/>
      <c r="E25"/>
      <c r="F25"/>
      <c r="G25"/>
    </row>
    <row r="26" spans="1:11" s="3" customFormat="1" ht="15.5" x14ac:dyDescent="0.35">
      <c r="B26" s="423" t="str">
        <f>IF(ISBLANK(E6),"Цены актуальны только при актуальном DEL на конкретную дату!","")</f>
        <v/>
      </c>
      <c r="C26" s="312"/>
      <c r="D26" s="312"/>
      <c r="E26" s="312"/>
      <c r="F26" s="312"/>
      <c r="G26" s="312"/>
    </row>
    <row r="27" spans="1:11" s="3" customFormat="1" ht="15.5" x14ac:dyDescent="0.35">
      <c r="A27" s="340"/>
      <c r="B27" s="341"/>
      <c r="C27" s="341"/>
      <c r="D27" s="341"/>
      <c r="E27" s="341"/>
      <c r="F27" s="341"/>
      <c r="G27" s="341"/>
      <c r="H27" s="340"/>
      <c r="I27" s="340"/>
      <c r="J27" s="340"/>
      <c r="K27" s="340"/>
    </row>
    <row r="28" spans="1:11" s="3" customFormat="1" ht="87.65" customHeight="1" x14ac:dyDescent="0.3">
      <c r="A28" s="613" t="s">
        <v>475</v>
      </c>
      <c r="B28" s="613"/>
      <c r="C28" s="613"/>
      <c r="D28" s="613"/>
      <c r="E28" s="613"/>
      <c r="F28" s="613"/>
      <c r="G28" s="613"/>
      <c r="H28" s="613"/>
      <c r="I28" s="613"/>
      <c r="J28" s="613"/>
      <c r="K28" s="613"/>
    </row>
    <row r="29" spans="1:11" s="3" customFormat="1" ht="4.5" customHeight="1" x14ac:dyDescent="0.35">
      <c r="A29" s="340"/>
      <c r="B29" s="341"/>
      <c r="C29" s="341"/>
      <c r="D29" s="341"/>
      <c r="E29" s="342"/>
      <c r="F29" s="342"/>
      <c r="G29" s="342"/>
      <c r="H29" s="340"/>
      <c r="I29" s="340"/>
      <c r="J29" s="340"/>
      <c r="K29" s="340"/>
    </row>
    <row r="30" spans="1:11" ht="60" customHeight="1" x14ac:dyDescent="0.3">
      <c r="A30" s="612" t="s">
        <v>471</v>
      </c>
      <c r="B30" s="612"/>
      <c r="C30" s="612"/>
      <c r="D30" s="612"/>
      <c r="E30" s="612"/>
      <c r="F30" s="612"/>
      <c r="G30" s="612"/>
      <c r="H30" s="612"/>
      <c r="I30" s="612"/>
      <c r="J30" s="612"/>
      <c r="K30" s="612"/>
    </row>
    <row r="31" spans="1:11" s="278" customFormat="1" ht="4.5" customHeight="1" x14ac:dyDescent="0.3">
      <c r="A31" s="343"/>
      <c r="B31" s="343"/>
      <c r="C31" s="343"/>
      <c r="D31" s="343"/>
      <c r="E31" s="343"/>
      <c r="F31" s="343"/>
      <c r="G31" s="343"/>
      <c r="H31" s="343"/>
      <c r="I31" s="343"/>
      <c r="J31" s="343"/>
      <c r="K31" s="343"/>
    </row>
    <row r="32" spans="1:11" ht="136" customHeight="1" x14ac:dyDescent="0.3">
      <c r="A32" s="612" t="s">
        <v>480</v>
      </c>
      <c r="B32" s="612"/>
      <c r="C32" s="612"/>
      <c r="D32" s="612"/>
      <c r="E32" s="612"/>
      <c r="F32" s="612"/>
      <c r="G32" s="612"/>
      <c r="H32" s="612"/>
      <c r="I32" s="612"/>
      <c r="J32" s="612"/>
      <c r="K32" s="612"/>
    </row>
    <row r="33" spans="1:11" ht="14.25" customHeight="1" x14ac:dyDescent="0.3">
      <c r="A33" s="343"/>
      <c r="B33" s="343"/>
      <c r="C33" s="343"/>
      <c r="D33" s="343"/>
      <c r="E33" s="343"/>
      <c r="F33" s="343"/>
      <c r="G33" s="343"/>
      <c r="H33" s="343"/>
      <c r="I33" s="343"/>
      <c r="J33" s="343"/>
      <c r="K33" s="343"/>
    </row>
    <row r="34" spans="1:11" ht="15.75" customHeight="1" x14ac:dyDescent="0.3">
      <c r="A34" s="612" t="s">
        <v>401</v>
      </c>
      <c r="B34" s="612"/>
      <c r="C34" s="612"/>
      <c r="D34" s="612"/>
      <c r="E34" s="612"/>
      <c r="F34" s="612"/>
      <c r="G34" s="612"/>
      <c r="H34" s="612"/>
      <c r="I34" s="612"/>
      <c r="J34" s="612"/>
      <c r="K34" s="612"/>
    </row>
    <row r="35" spans="1:11" ht="14.25" customHeight="1" x14ac:dyDescent="0.3">
      <c r="A35" s="343"/>
      <c r="B35" s="343"/>
      <c r="C35" s="343"/>
      <c r="D35" s="343"/>
      <c r="E35" s="343"/>
      <c r="F35" s="343"/>
      <c r="G35" s="343"/>
      <c r="H35" s="343"/>
      <c r="I35" s="343"/>
      <c r="J35" s="343"/>
      <c r="K35" s="343"/>
    </row>
    <row r="36" spans="1:11" ht="66" customHeight="1" x14ac:dyDescent="0.3">
      <c r="A36" s="612" t="s">
        <v>358</v>
      </c>
      <c r="B36" s="612"/>
      <c r="C36" s="612"/>
      <c r="D36" s="612"/>
      <c r="E36" s="612"/>
      <c r="F36" s="612"/>
      <c r="G36" s="612"/>
      <c r="H36" s="612"/>
      <c r="I36" s="612"/>
      <c r="J36" s="612"/>
      <c r="K36" s="612"/>
    </row>
    <row r="37" spans="1:11" x14ac:dyDescent="0.3">
      <c r="A37" s="344"/>
      <c r="B37" s="344"/>
      <c r="C37" s="344"/>
      <c r="D37" s="344"/>
      <c r="E37" s="344"/>
      <c r="F37" s="344"/>
      <c r="G37" s="344"/>
      <c r="H37" s="344"/>
      <c r="I37" s="344"/>
      <c r="J37" s="344"/>
      <c r="K37" s="345" t="s">
        <v>488</v>
      </c>
    </row>
  </sheetData>
  <sheetProtection algorithmName="SHA-512" hashValue="hXXK9t2fM0Vc/Qpkoae7DMKlM9EbJJ6Bq/lG5JoDXA6+76c6tx0Vya3+h9oBAFL/N2NCGKoZqOG3LhKB2hQjHA==" saltValue="5xwq9k+hTZ5ZnzhpszZnww==" spinCount="100000" sheet="1" objects="1" scenarios="1" selectLockedCells="1"/>
  <protectedRanges>
    <protectedRange sqref="D9 D3:D7 C3:C8" name="Диапазон8"/>
    <protectedRange sqref="B25:G27 B29:G29" name="Диапазон6"/>
    <protectedRange sqref="G8" name="Диапазон5"/>
    <protectedRange sqref="E12:F17 F18:F21 E18:E23" name="Диапазон4"/>
    <protectedRange sqref="B12" name="Диапазон3"/>
    <protectedRange sqref="C21 C12:C19" name="Диапазон2"/>
    <protectedRange sqref="B25:G27 B29:G29" name="Диапазон1"/>
    <protectedRange sqref="B1 G1 D1:F2 C2 E3:F4" name="Диапазон7"/>
  </protectedRanges>
  <mergeCells count="17">
    <mergeCell ref="H12:J12"/>
    <mergeCell ref="H6:J6"/>
    <mergeCell ref="A32:K32"/>
    <mergeCell ref="A36:K36"/>
    <mergeCell ref="A30:K30"/>
    <mergeCell ref="A28:K28"/>
    <mergeCell ref="A34:K34"/>
    <mergeCell ref="H13:J14"/>
    <mergeCell ref="G1:J1"/>
    <mergeCell ref="A9:B9"/>
    <mergeCell ref="A7:B7"/>
    <mergeCell ref="B1:F1"/>
    <mergeCell ref="A3:B3"/>
    <mergeCell ref="A5:B5"/>
    <mergeCell ref="A6:B6"/>
    <mergeCell ref="A4:B4"/>
    <mergeCell ref="H9:J9"/>
  </mergeCells>
  <phoneticPr fontId="3" type="noConversion"/>
  <conditionalFormatting sqref="C2:F2 H2:H4 A2 G1 B1 E3:F4">
    <cfRule type="cellIs" dxfId="150" priority="26" operator="equal">
      <formula>0</formula>
    </cfRule>
    <cfRule type="cellIs" priority="27" operator="equal">
      <formula>0</formula>
    </cfRule>
  </conditionalFormatting>
  <conditionalFormatting sqref="G12:G14 G16:G23">
    <cfRule type="cellIs" dxfId="149" priority="25" operator="equal">
      <formula>0</formula>
    </cfRule>
  </conditionalFormatting>
  <conditionalFormatting sqref="C8">
    <cfRule type="cellIs" dxfId="148" priority="22" operator="equal">
      <formula>0</formula>
    </cfRule>
    <cfRule type="cellIs" dxfId="147" priority="23" operator="equal">
      <formula>0</formula>
    </cfRule>
    <cfRule type="cellIs" dxfId="146" priority="24" operator="equal">
      <formula>0</formula>
    </cfRule>
  </conditionalFormatting>
  <conditionalFormatting sqref="C13:C14 C16:C19">
    <cfRule type="cellIs" dxfId="145" priority="21" operator="equal">
      <formula>0</formula>
    </cfRule>
  </conditionalFormatting>
  <conditionalFormatting sqref="C21">
    <cfRule type="cellIs" dxfId="144" priority="20" operator="equal">
      <formula>0</formula>
    </cfRule>
  </conditionalFormatting>
  <conditionalFormatting sqref="C4">
    <cfRule type="cellIs" dxfId="143" priority="17" operator="equal">
      <formula>0</formula>
    </cfRule>
    <cfRule type="cellIs" dxfId="142" priority="18" operator="equal">
      <formula>0</formula>
    </cfRule>
    <cfRule type="cellIs" dxfId="141" priority="19" operator="equal">
      <formula>0</formula>
    </cfRule>
  </conditionalFormatting>
  <conditionalFormatting sqref="H16">
    <cfRule type="cellIs" dxfId="140" priority="16" stopIfTrue="1" operator="equal">
      <formula>0</formula>
    </cfRule>
  </conditionalFormatting>
  <conditionalFormatting sqref="H20:H21">
    <cfRule type="cellIs" dxfId="139" priority="6" stopIfTrue="1" operator="equal">
      <formula>0</formula>
    </cfRule>
  </conditionalFormatting>
  <conditionalFormatting sqref="H17">
    <cfRule type="cellIs" dxfId="138" priority="15" stopIfTrue="1" operator="equal">
      <formula>0</formula>
    </cfRule>
  </conditionalFormatting>
  <conditionalFormatting sqref="H17">
    <cfRule type="cellIs" dxfId="137" priority="14" stopIfTrue="1" operator="equal">
      <formula>0</formula>
    </cfRule>
  </conditionalFormatting>
  <conditionalFormatting sqref="H18">
    <cfRule type="cellIs" dxfId="136" priority="13" stopIfTrue="1" operator="equal">
      <formula>0</formula>
    </cfRule>
  </conditionalFormatting>
  <conditionalFormatting sqref="H18">
    <cfRule type="cellIs" dxfId="135" priority="12" stopIfTrue="1" operator="equal">
      <formula>0</formula>
    </cfRule>
  </conditionalFormatting>
  <conditionalFormatting sqref="H19">
    <cfRule type="cellIs" dxfId="134" priority="11" stopIfTrue="1" operator="equal">
      <formula>0</formula>
    </cfRule>
  </conditionalFormatting>
  <conditionalFormatting sqref="H22">
    <cfRule type="cellIs" dxfId="133" priority="10" stopIfTrue="1" operator="equal">
      <formula>0</formula>
    </cfRule>
  </conditionalFormatting>
  <conditionalFormatting sqref="H22">
    <cfRule type="cellIs" dxfId="132" priority="9" stopIfTrue="1" operator="equal">
      <formula>0</formula>
    </cfRule>
  </conditionalFormatting>
  <conditionalFormatting sqref="H23">
    <cfRule type="cellIs" dxfId="131" priority="8" stopIfTrue="1" operator="equal">
      <formula>0</formula>
    </cfRule>
  </conditionalFormatting>
  <conditionalFormatting sqref="H23">
    <cfRule type="cellIs" dxfId="130" priority="7" stopIfTrue="1" operator="equal">
      <formula>0</formula>
    </cfRule>
  </conditionalFormatting>
  <conditionalFormatting sqref="C22:C23">
    <cfRule type="cellIs" dxfId="129" priority="4" operator="equal">
      <formula>0</formula>
    </cfRule>
  </conditionalFormatting>
  <conditionalFormatting sqref="C20">
    <cfRule type="cellIs" dxfId="128" priority="2" operator="equal">
      <formula>0</formula>
    </cfRule>
  </conditionalFormatting>
  <conditionalFormatting sqref="E17:E23">
    <cfRule type="cellIs" dxfId="127" priority="1" operator="equal">
      <formula>0</formula>
    </cfRule>
  </conditionalFormatting>
  <hyperlinks>
    <hyperlink ref="H12" r:id="rId1" xr:uid="{1450389B-E1C0-442D-8DD5-323CF37B2D4E}"/>
    <hyperlink ref="H6:J6" r:id="rId2" display="https://www.kme.com/de/services/metallpreise" xr:uid="{260CAFCA-B89C-428E-8CEF-D47432C851DB}"/>
    <hyperlink ref="H9:J9" r:id="rId3" display="https://www.profinance.ru/chart/copper/" xr:uid="{D3A17F22-2393-4002-9F19-125957C44727}"/>
    <hyperlink ref="H6" r:id="rId4" xr:uid="{9C113C51-744E-4092-B741-3C37666BDB77}"/>
  </hyperlinks>
  <pageMargins left="0.74803149606299213" right="0.74803149606299213" top="0.98425196850393704" bottom="0.98425196850393704" header="0.51181102362204722" footer="0.51181102362204722"/>
  <pageSetup paperSize="9" orientation="landscape" r:id="rId5"/>
  <headerFooter alignWithMargins="0"/>
  <ignoredErrors>
    <ignoredError sqref="C8 C13:C14 B13 E17:E23" unlockedFormula="1"/>
    <ignoredError sqref="C3"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4FFB8-A16F-44EF-B7DB-A10AFEFB929F}">
  <dimension ref="A1:K20"/>
  <sheetViews>
    <sheetView view="pageBreakPreview" zoomScale="90" zoomScaleNormal="100" zoomScaleSheetLayoutView="90" workbookViewId="0">
      <selection activeCell="C7" sqref="C7"/>
    </sheetView>
  </sheetViews>
  <sheetFormatPr defaultRowHeight="14" x14ac:dyDescent="0.3"/>
  <cols>
    <col min="1" max="3" width="9.83203125" customWidth="1"/>
    <col min="4" max="4" width="1" customWidth="1"/>
    <col min="5" max="5" width="9.83203125" customWidth="1"/>
    <col min="6" max="6" width="2.5" customWidth="1"/>
    <col min="7" max="10" width="10.25" customWidth="1"/>
  </cols>
  <sheetData>
    <row r="1" spans="1:11" ht="15.75" customHeight="1" x14ac:dyDescent="0.3">
      <c r="A1" s="518"/>
      <c r="B1" s="518"/>
      <c r="C1" s="518"/>
      <c r="D1" s="518"/>
      <c r="E1" s="519" t="s">
        <v>457</v>
      </c>
      <c r="F1" s="519"/>
      <c r="G1" s="618" t="s">
        <v>298</v>
      </c>
      <c r="H1" s="618"/>
      <c r="I1" s="618"/>
      <c r="J1" s="618"/>
      <c r="K1" s="515"/>
    </row>
    <row r="2" spans="1:11" ht="6" customHeight="1" x14ac:dyDescent="0.3">
      <c r="A2" s="518"/>
      <c r="B2" s="518"/>
      <c r="C2" s="518"/>
      <c r="D2" s="518"/>
      <c r="E2" s="519"/>
      <c r="F2" s="519"/>
      <c r="G2" s="520"/>
      <c r="H2" s="520"/>
      <c r="I2" s="520"/>
      <c r="J2" s="520"/>
      <c r="K2" s="515"/>
    </row>
    <row r="3" spans="1:11" ht="31.5" customHeight="1" x14ac:dyDescent="0.3">
      <c r="A3" s="518"/>
      <c r="B3" s="518"/>
      <c r="C3" s="621" t="s">
        <v>458</v>
      </c>
      <c r="D3" s="621"/>
      <c r="E3" s="621"/>
      <c r="F3" s="521"/>
      <c r="G3" s="618" t="str">
        <f>Formular!B3</f>
        <v>Abbey studio LLC</v>
      </c>
      <c r="H3" s="618"/>
      <c r="I3" s="618"/>
      <c r="J3" s="618"/>
      <c r="K3" s="515"/>
    </row>
    <row r="4" spans="1:11" ht="5.25" customHeight="1" x14ac:dyDescent="0.3">
      <c r="A4" s="518"/>
      <c r="B4" s="518"/>
      <c r="C4" s="535"/>
      <c r="D4" s="535"/>
      <c r="E4" s="535"/>
      <c r="F4" s="521"/>
      <c r="G4" s="534"/>
      <c r="H4" s="534"/>
      <c r="I4" s="534"/>
      <c r="J4" s="534"/>
      <c r="K4" s="517"/>
    </row>
    <row r="5" spans="1:11" ht="14.25" customHeight="1" x14ac:dyDescent="0.3">
      <c r="A5" s="518"/>
      <c r="B5" s="518"/>
      <c r="C5" s="621" t="s">
        <v>459</v>
      </c>
      <c r="D5" s="621"/>
      <c r="E5" s="621"/>
      <c r="F5" s="521"/>
      <c r="G5" s="522">
        <f>'Input Ввод'!C6</f>
        <v>44504</v>
      </c>
      <c r="H5" s="523"/>
      <c r="I5" s="523"/>
      <c r="J5" s="523"/>
      <c r="K5" s="516"/>
    </row>
    <row r="6" spans="1:11" ht="3" customHeight="1" x14ac:dyDescent="0.3">
      <c r="A6" s="518"/>
      <c r="B6" s="518"/>
      <c r="C6" s="535"/>
      <c r="D6" s="535"/>
      <c r="E6" s="535"/>
      <c r="F6" s="521"/>
      <c r="G6" s="522"/>
      <c r="H6" s="523"/>
      <c r="I6" s="523"/>
      <c r="J6" s="523"/>
      <c r="K6" s="516"/>
    </row>
    <row r="7" spans="1:11" ht="20" x14ac:dyDescent="0.4">
      <c r="A7" s="518"/>
      <c r="B7" s="542" t="s">
        <v>484</v>
      </c>
      <c r="C7" s="595" t="str">
        <f>'Input Ввод'!C3</f>
        <v>1</v>
      </c>
      <c r="D7" s="518"/>
      <c r="E7" s="518"/>
      <c r="F7" s="521"/>
      <c r="G7" s="518"/>
      <c r="H7" s="544" t="s">
        <v>485</v>
      </c>
      <c r="I7" s="543" t="str">
        <f>C7</f>
        <v>1</v>
      </c>
      <c r="J7" s="518"/>
      <c r="K7" s="516"/>
    </row>
    <row r="8" spans="1:11" ht="14.25" customHeight="1" x14ac:dyDescent="0.3">
      <c r="A8" s="622" t="s">
        <v>483</v>
      </c>
      <c r="B8" s="622"/>
      <c r="C8" s="622"/>
      <c r="D8" s="622"/>
      <c r="E8" s="622"/>
      <c r="F8" s="521"/>
      <c r="G8" s="616" t="s">
        <v>486</v>
      </c>
      <c r="H8" s="616"/>
      <c r="I8" s="616"/>
      <c r="J8" s="616"/>
      <c r="K8" s="516"/>
    </row>
    <row r="9" spans="1:11" ht="15" x14ac:dyDescent="0.3">
      <c r="A9" s="518"/>
      <c r="B9" s="545" t="s">
        <v>482</v>
      </c>
      <c r="C9" s="546"/>
      <c r="D9" s="546"/>
      <c r="E9" s="546"/>
      <c r="F9" s="518"/>
      <c r="G9" s="518"/>
      <c r="H9" s="547" t="s">
        <v>487</v>
      </c>
      <c r="I9" s="547"/>
      <c r="J9" s="547"/>
    </row>
    <row r="10" spans="1:11" ht="7.5" customHeight="1" x14ac:dyDescent="0.3">
      <c r="A10" s="518"/>
      <c r="B10" s="524"/>
      <c r="C10" s="518"/>
      <c r="D10" s="518"/>
      <c r="E10" s="518"/>
      <c r="F10" s="518"/>
      <c r="G10" s="524"/>
      <c r="H10" s="518"/>
      <c r="I10" s="518"/>
      <c r="J10" s="518"/>
    </row>
    <row r="11" spans="1:11" ht="116.5" customHeight="1" x14ac:dyDescent="0.3">
      <c r="A11" s="614" t="s">
        <v>460</v>
      </c>
      <c r="B11" s="614"/>
      <c r="C11" s="614"/>
      <c r="D11" s="614"/>
      <c r="E11" s="614"/>
      <c r="F11" s="525"/>
      <c r="G11" s="614" t="s">
        <v>461</v>
      </c>
      <c r="H11" s="614"/>
      <c r="I11" s="614"/>
      <c r="J11" s="614"/>
    </row>
    <row r="12" spans="1:11" ht="157.5" customHeight="1" x14ac:dyDescent="0.3">
      <c r="A12" s="614" t="s">
        <v>463</v>
      </c>
      <c r="B12" s="614"/>
      <c r="C12" s="614"/>
      <c r="D12" s="614"/>
      <c r="E12" s="614"/>
      <c r="F12" s="518"/>
      <c r="G12" s="614" t="s">
        <v>462</v>
      </c>
      <c r="H12" s="614"/>
      <c r="I12" s="614"/>
      <c r="J12" s="614"/>
    </row>
    <row r="13" spans="1:11" ht="99.5" customHeight="1" x14ac:dyDescent="0.3">
      <c r="A13" s="614" t="s">
        <v>497</v>
      </c>
      <c r="B13" s="614"/>
      <c r="C13" s="614"/>
      <c r="D13" s="614"/>
      <c r="E13" s="614"/>
      <c r="F13" s="518"/>
      <c r="G13" s="614" t="s">
        <v>498</v>
      </c>
      <c r="H13" s="620"/>
      <c r="I13" s="620"/>
      <c r="J13" s="620"/>
    </row>
    <row r="14" spans="1:11" ht="97" customHeight="1" x14ac:dyDescent="0.3">
      <c r="A14" s="614" t="s">
        <v>499</v>
      </c>
      <c r="B14" s="615"/>
      <c r="C14" s="615"/>
      <c r="D14" s="615"/>
      <c r="E14" s="615"/>
      <c r="F14" s="518"/>
      <c r="G14" s="614" t="s">
        <v>501</v>
      </c>
      <c r="H14" s="615"/>
      <c r="I14" s="615"/>
      <c r="J14" s="615"/>
    </row>
    <row r="15" spans="1:11" ht="42.5" customHeight="1" x14ac:dyDescent="0.3">
      <c r="A15" s="614" t="s">
        <v>500</v>
      </c>
      <c r="B15" s="615"/>
      <c r="C15" s="615"/>
      <c r="D15" s="615"/>
      <c r="E15" s="615"/>
      <c r="F15" s="518"/>
      <c r="G15" s="614" t="s">
        <v>502</v>
      </c>
      <c r="H15" s="615"/>
      <c r="I15" s="615"/>
      <c r="J15" s="615"/>
    </row>
    <row r="16" spans="1:11" x14ac:dyDescent="0.3">
      <c r="A16" s="518"/>
      <c r="B16" s="518"/>
      <c r="C16" s="518"/>
      <c r="D16" s="518"/>
      <c r="E16" s="518"/>
      <c r="F16" s="518"/>
      <c r="G16" s="518"/>
      <c r="H16" s="518"/>
      <c r="I16" s="518"/>
      <c r="J16" s="518"/>
    </row>
    <row r="17" spans="1:10" ht="17.5" x14ac:dyDescent="0.3">
      <c r="A17" s="518"/>
      <c r="B17" s="518"/>
      <c r="C17" s="518"/>
      <c r="D17" s="518"/>
      <c r="E17" s="526" t="s">
        <v>465</v>
      </c>
      <c r="F17" s="518"/>
      <c r="G17" s="617">
        <f>'Расчёт Sanco Wicu'!P70+'Расчёт TECTUBE'!W88</f>
        <v>0</v>
      </c>
      <c r="H17" s="617"/>
      <c r="I17" s="527" t="s">
        <v>464</v>
      </c>
      <c r="J17" s="518"/>
    </row>
    <row r="18" spans="1:10" ht="27.75" customHeight="1" x14ac:dyDescent="0.35">
      <c r="A18" s="619" t="str">
        <f>IF(ISBLANK(Formular!C21),IF(ISBLANK(Formular!C15),IF(ISBLANK(Formular!C9),"",Formular!B10),Formular!B16),Formular!B22)</f>
        <v>Direсtor</v>
      </c>
      <c r="B18" s="619"/>
      <c r="C18" s="619"/>
      <c r="D18" s="537"/>
      <c r="E18" s="538"/>
      <c r="F18" s="537"/>
      <c r="G18" s="619" t="str">
        <f>IF(ISBLANK(Formular!C21),IF(ISBLANK(Formular!C15),IF(ISBLANK(Formular!C9),"",Formular!B9),Formular!B15),Formular!B21)</f>
        <v>Paul McCartney</v>
      </c>
      <c r="H18" s="619"/>
      <c r="I18" s="619"/>
      <c r="J18" s="619"/>
    </row>
    <row r="19" spans="1:10" ht="18" x14ac:dyDescent="0.3">
      <c r="A19" s="518"/>
      <c r="B19" s="528" t="s">
        <v>466</v>
      </c>
      <c r="C19" s="529"/>
      <c r="D19" s="529"/>
      <c r="E19" s="530" t="s">
        <v>467</v>
      </c>
      <c r="F19" s="529"/>
      <c r="G19" s="518"/>
      <c r="H19" s="528" t="s">
        <v>468</v>
      </c>
      <c r="I19" s="529"/>
      <c r="J19" s="529"/>
    </row>
    <row r="20" spans="1:10" x14ac:dyDescent="0.3">
      <c r="A20" s="518"/>
      <c r="B20" s="518"/>
      <c r="C20" s="518"/>
      <c r="D20" s="518"/>
      <c r="E20" s="518"/>
      <c r="F20" s="531" t="s">
        <v>469</v>
      </c>
      <c r="G20" s="518"/>
      <c r="H20" s="518"/>
      <c r="I20" s="518"/>
      <c r="J20" s="518"/>
    </row>
  </sheetData>
  <sheetProtection algorithmName="SHA-512" hashValue="GUNIaErHmsodEOZ53BsT1QivIEOVc//lKOVvW0a5GyBpQqm2sT6nLknWDfgb3V52Sl70cbfWcUXU/0q//GK4Ow==" saltValue="flKZLvaD+WhW7zg0l/jC0Q==" spinCount="100000" sheet="1" objects="1" scenarios="1" selectLockedCells="1" selectUnlockedCells="1"/>
  <mergeCells count="19">
    <mergeCell ref="G1:J1"/>
    <mergeCell ref="A18:C18"/>
    <mergeCell ref="G18:J18"/>
    <mergeCell ref="A11:E11"/>
    <mergeCell ref="G11:J11"/>
    <mergeCell ref="G3:J3"/>
    <mergeCell ref="G12:J12"/>
    <mergeCell ref="A12:E12"/>
    <mergeCell ref="A13:E13"/>
    <mergeCell ref="G13:J13"/>
    <mergeCell ref="C3:E3"/>
    <mergeCell ref="C5:E5"/>
    <mergeCell ref="A8:E8"/>
    <mergeCell ref="A15:E15"/>
    <mergeCell ref="G15:J15"/>
    <mergeCell ref="G8:J8"/>
    <mergeCell ref="A14:E14"/>
    <mergeCell ref="G14:J14"/>
    <mergeCell ref="G17:H17"/>
  </mergeCells>
  <pageMargins left="0.70866141732283472" right="0.31496062992125984" top="0.55118110236220474" bottom="0.74803149606299213" header="0.31496062992125984" footer="0.31496062992125984"/>
  <pageSetup paperSize="9" orientation="portrait" verticalDpi="1200" r:id="rId1"/>
  <ignoredErrors>
    <ignoredError sqref="A18 G1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Лист3"/>
  <dimension ref="A1:AF102"/>
  <sheetViews>
    <sheetView zoomScale="90" zoomScaleNormal="90" workbookViewId="0">
      <pane ySplit="5" topLeftCell="A6" activePane="bottomLeft" state="frozen"/>
      <selection pane="bottomLeft" activeCell="F6" sqref="F6"/>
    </sheetView>
  </sheetViews>
  <sheetFormatPr defaultColWidth="10" defaultRowHeight="14" x14ac:dyDescent="0.3"/>
  <cols>
    <col min="1" max="1" width="7.75" bestFit="1" customWidth="1"/>
    <col min="2" max="2" width="15.5" bestFit="1" customWidth="1"/>
    <col min="3" max="3" width="7.5" customWidth="1"/>
    <col min="4" max="4" width="3" customWidth="1"/>
    <col min="5" max="5" width="4.25" customWidth="1"/>
    <col min="6" max="6" width="7" customWidth="1"/>
    <col min="7" max="7" width="6.25" bestFit="1" customWidth="1"/>
    <col min="8" max="10" width="4.58203125" customWidth="1"/>
    <col min="11" max="11" width="6.58203125" customWidth="1"/>
    <col min="12" max="12" width="4.58203125" customWidth="1"/>
    <col min="13" max="13" width="5.58203125" style="24" customWidth="1"/>
    <col min="14" max="14" width="4.58203125" customWidth="1"/>
    <col min="15" max="15" width="7.58203125" customWidth="1"/>
    <col min="16" max="16" width="9.83203125" customWidth="1"/>
    <col min="17" max="17" width="7.58203125" style="3" customWidth="1"/>
    <col min="18" max="18" width="6.5" style="3" hidden="1" customWidth="1"/>
    <col min="19" max="20" width="6.75" style="3" hidden="1" customWidth="1"/>
    <col min="21" max="21" width="6.33203125" style="3" hidden="1" customWidth="1"/>
    <col min="22" max="24" width="5.58203125" style="3" hidden="1" customWidth="1"/>
    <col min="25" max="25" width="6.58203125" style="3" customWidth="1"/>
    <col min="26" max="26" width="10.75" style="63" customWidth="1"/>
    <col min="27" max="27" width="16" customWidth="1"/>
  </cols>
  <sheetData>
    <row r="1" spans="1:32" ht="27" customHeight="1" thickBot="1" x14ac:dyDescent="0.45">
      <c r="A1" s="20" t="s">
        <v>300</v>
      </c>
      <c r="G1" s="21"/>
      <c r="J1" s="22"/>
      <c r="K1" s="23"/>
      <c r="M1" s="623">
        <f>'Input Ввод'!C5</f>
        <v>44504</v>
      </c>
      <c r="N1" s="623"/>
      <c r="O1" s="442" t="str">
        <f>'Input Ввод'!A2</f>
        <v>v.11.0.2021</v>
      </c>
      <c r="R1" s="356"/>
      <c r="Z1" s="205" t="s">
        <v>298</v>
      </c>
      <c r="AA1" s="55"/>
    </row>
    <row r="2" spans="1:32" ht="26.25" customHeight="1" thickBot="1" x14ac:dyDescent="0.35">
      <c r="A2" s="637" t="str">
        <f>'Input Ввод'!B1</f>
        <v>Abbey studio LLC</v>
      </c>
      <c r="B2" s="638"/>
      <c r="C2" s="638"/>
      <c r="D2" s="638"/>
      <c r="E2" s="638"/>
      <c r="F2" s="638"/>
      <c r="G2" s="639"/>
      <c r="H2" s="628" t="s">
        <v>421</v>
      </c>
      <c r="I2" s="629"/>
      <c r="J2" s="629"/>
      <c r="K2" s="630"/>
      <c r="L2" s="628" t="s">
        <v>422</v>
      </c>
      <c r="M2" s="629"/>
      <c r="N2" s="629"/>
      <c r="O2" s="630"/>
      <c r="P2" s="633" t="s">
        <v>165</v>
      </c>
      <c r="Q2" s="631" t="s">
        <v>164</v>
      </c>
      <c r="R2" s="357"/>
      <c r="S2" s="358"/>
      <c r="T2" s="358"/>
      <c r="U2" s="358"/>
      <c r="V2" s="358"/>
      <c r="W2" s="358"/>
      <c r="X2" s="358"/>
      <c r="Y2" s="624" t="s">
        <v>183</v>
      </c>
      <c r="Z2" s="626" t="s">
        <v>184</v>
      </c>
    </row>
    <row r="3" spans="1:32" ht="76.5" customHeight="1" thickBot="1" x14ac:dyDescent="0.35">
      <c r="A3" s="644" t="s">
        <v>158</v>
      </c>
      <c r="B3" s="640" t="s">
        <v>159</v>
      </c>
      <c r="C3" s="641"/>
      <c r="D3" s="646" t="s">
        <v>200</v>
      </c>
      <c r="E3" s="648" t="s">
        <v>160</v>
      </c>
      <c r="F3" s="219" t="s">
        <v>161</v>
      </c>
      <c r="G3" s="496" t="s">
        <v>162</v>
      </c>
      <c r="H3" s="635" t="s">
        <v>185</v>
      </c>
      <c r="I3" s="636"/>
      <c r="J3" s="494" t="s">
        <v>166</v>
      </c>
      <c r="K3" s="495" t="s">
        <v>167</v>
      </c>
      <c r="L3" s="635" t="s">
        <v>163</v>
      </c>
      <c r="M3" s="636"/>
      <c r="N3" s="494" t="s">
        <v>166</v>
      </c>
      <c r="O3" s="495" t="s">
        <v>167</v>
      </c>
      <c r="P3" s="634"/>
      <c r="Q3" s="632"/>
      <c r="R3" s="359"/>
      <c r="S3" s="360"/>
      <c r="T3" s="360"/>
      <c r="U3" s="360"/>
      <c r="V3" s="360"/>
      <c r="W3" s="360"/>
      <c r="X3" s="360"/>
      <c r="Y3" s="625"/>
      <c r="Z3" s="627"/>
    </row>
    <row r="4" spans="1:32" ht="12.75" customHeight="1" thickBot="1" x14ac:dyDescent="0.35">
      <c r="A4" s="645"/>
      <c r="B4" s="642"/>
      <c r="C4" s="643"/>
      <c r="D4" s="647"/>
      <c r="E4" s="649"/>
      <c r="F4" s="132" t="s">
        <v>168</v>
      </c>
      <c r="G4" s="120" t="s">
        <v>169</v>
      </c>
      <c r="H4" s="121" t="s">
        <v>170</v>
      </c>
      <c r="I4" s="122" t="s">
        <v>168</v>
      </c>
      <c r="J4" s="122" t="s">
        <v>170</v>
      </c>
      <c r="K4" s="123" t="s">
        <v>168</v>
      </c>
      <c r="L4" s="121" t="s">
        <v>170</v>
      </c>
      <c r="M4" s="124" t="s">
        <v>168</v>
      </c>
      <c r="N4" s="122" t="s">
        <v>170</v>
      </c>
      <c r="O4" s="123" t="s">
        <v>168</v>
      </c>
      <c r="P4" s="120" t="s">
        <v>171</v>
      </c>
      <c r="Q4" s="121" t="s">
        <v>168</v>
      </c>
      <c r="R4" s="355"/>
      <c r="S4" s="355"/>
      <c r="T4" s="355"/>
      <c r="U4" s="355"/>
      <c r="V4" s="355"/>
      <c r="W4" s="355"/>
      <c r="X4" s="355"/>
      <c r="Y4" s="122" t="s">
        <v>290</v>
      </c>
      <c r="Z4" s="125" t="s">
        <v>290</v>
      </c>
    </row>
    <row r="5" spans="1:32" ht="12" customHeight="1" thickBot="1" x14ac:dyDescent="0.35">
      <c r="A5" s="126"/>
      <c r="B5" s="74"/>
      <c r="C5" s="133"/>
      <c r="D5" s="75"/>
      <c r="E5" s="76"/>
      <c r="F5" s="127" t="s">
        <v>172</v>
      </c>
      <c r="G5" s="127" t="s">
        <v>173</v>
      </c>
      <c r="H5" s="128" t="s">
        <v>174</v>
      </c>
      <c r="I5" s="129" t="s">
        <v>172</v>
      </c>
      <c r="J5" s="129" t="s">
        <v>174</v>
      </c>
      <c r="K5" s="130" t="s">
        <v>172</v>
      </c>
      <c r="L5" s="128" t="s">
        <v>174</v>
      </c>
      <c r="M5" s="131" t="s">
        <v>172</v>
      </c>
      <c r="N5" s="129" t="s">
        <v>174</v>
      </c>
      <c r="O5" s="130" t="s">
        <v>172</v>
      </c>
      <c r="P5" s="127" t="s">
        <v>175</v>
      </c>
      <c r="Q5" s="128" t="s">
        <v>172</v>
      </c>
      <c r="R5" s="361"/>
      <c r="S5" s="361"/>
      <c r="T5" s="361"/>
      <c r="U5" s="361"/>
      <c r="V5" s="361"/>
      <c r="W5" s="361"/>
      <c r="X5" s="361"/>
      <c r="Y5" s="129" t="s">
        <v>4</v>
      </c>
      <c r="Z5" s="311" t="s">
        <v>4</v>
      </c>
    </row>
    <row r="6" spans="1:32" x14ac:dyDescent="0.3">
      <c r="A6" s="194">
        <v>7011277</v>
      </c>
      <c r="B6" s="333" t="s">
        <v>65</v>
      </c>
      <c r="C6" s="134" t="s">
        <v>123</v>
      </c>
      <c r="D6" s="109" t="s">
        <v>124</v>
      </c>
      <c r="E6" s="110" t="s">
        <v>125</v>
      </c>
      <c r="F6" s="220"/>
      <c r="G6" s="59">
        <v>0.14000000000000001</v>
      </c>
      <c r="H6" s="488">
        <v>40</v>
      </c>
      <c r="I6" s="26">
        <v>200</v>
      </c>
      <c r="J6" s="27">
        <f t="shared" ref="J6:J37" si="0">ROUND((R6-N6)*M6/I6,0)</f>
        <v>0</v>
      </c>
      <c r="K6" s="28">
        <f>J6*I6</f>
        <v>0</v>
      </c>
      <c r="L6" s="488">
        <v>10</v>
      </c>
      <c r="M6" s="29">
        <v>2000</v>
      </c>
      <c r="N6" s="30">
        <f>ROUND(IF(R6&gt;99.99,LEFT(R6,3),IF(R6&gt;9.99,LEFT(R6,2),LEFT(R6,1))),0)</f>
        <v>0</v>
      </c>
      <c r="O6" s="28">
        <f>N6*M6</f>
        <v>0</v>
      </c>
      <c r="P6" s="178">
        <f t="shared" ref="P6:P37" si="1">G6*Q6</f>
        <v>0</v>
      </c>
      <c r="Q6" s="115">
        <f>K6+O6</f>
        <v>0</v>
      </c>
      <c r="R6" s="347">
        <f t="shared" ref="R6:R37" si="2">ROUND(F6/M6,3)</f>
        <v>0</v>
      </c>
      <c r="S6" s="348">
        <f t="shared" ref="S6:S37" si="3">K6/M6</f>
        <v>0</v>
      </c>
      <c r="T6" s="348">
        <f>IF((S6)&gt;0,1,0)</f>
        <v>0</v>
      </c>
      <c r="U6" s="349">
        <v>0.89600000000000002</v>
      </c>
      <c r="V6" s="349">
        <f t="shared" ref="V6:V37" si="4">S6*U6</f>
        <v>0</v>
      </c>
      <c r="W6" s="349">
        <f t="shared" ref="W6:W37" si="5">N6*U6</f>
        <v>0</v>
      </c>
      <c r="X6" s="349">
        <f>SUM(V6:W6)</f>
        <v>0</v>
      </c>
      <c r="Y6" s="179" t="str">
        <f>'Preis Sanco Wicu'!F10</f>
        <v/>
      </c>
      <c r="Z6" s="64">
        <f>IFERROR(Q6*Y6,0)</f>
        <v>0</v>
      </c>
      <c r="AA6" s="443" t="str">
        <f>IF(Q6&lt;F6,"Добавьте вводимое кол-во!","")</f>
        <v/>
      </c>
      <c r="AC6" s="33"/>
      <c r="AD6" s="34"/>
      <c r="AE6" s="33"/>
      <c r="AF6" s="36"/>
    </row>
    <row r="7" spans="1:32" ht="12.75" customHeight="1" x14ac:dyDescent="0.3">
      <c r="A7" s="195">
        <v>7011278</v>
      </c>
      <c r="B7" s="334" t="s">
        <v>65</v>
      </c>
      <c r="C7" s="135" t="s">
        <v>126</v>
      </c>
      <c r="D7" s="111" t="s">
        <v>124</v>
      </c>
      <c r="E7" s="112" t="s">
        <v>125</v>
      </c>
      <c r="F7" s="221"/>
      <c r="G7" s="60">
        <v>0.19600000000000001</v>
      </c>
      <c r="H7" s="489">
        <v>40</v>
      </c>
      <c r="I7" s="37">
        <v>200</v>
      </c>
      <c r="J7" s="38">
        <f t="shared" si="0"/>
        <v>0</v>
      </c>
      <c r="K7" s="39">
        <f t="shared" ref="K7:K65" si="6">J7*I7</f>
        <v>0</v>
      </c>
      <c r="L7" s="489">
        <v>10</v>
      </c>
      <c r="M7" s="40">
        <v>2000</v>
      </c>
      <c r="N7" s="41">
        <f t="shared" ref="N7:N65" si="7">ROUND(IF(R7&gt;99.99,LEFT(R7,3),IF(R7&gt;9.99,LEFT(R7,2),LEFT(R7,1))),0)</f>
        <v>0</v>
      </c>
      <c r="O7" s="39">
        <f t="shared" ref="O7:O65" si="8">N7*M7</f>
        <v>0</v>
      </c>
      <c r="P7" s="172">
        <f t="shared" si="1"/>
        <v>0</v>
      </c>
      <c r="Q7" s="116">
        <f t="shared" ref="Q7:Q65" si="9">K7+O7</f>
        <v>0</v>
      </c>
      <c r="R7" s="350">
        <f t="shared" si="2"/>
        <v>0</v>
      </c>
      <c r="S7" s="351">
        <f t="shared" si="3"/>
        <v>0</v>
      </c>
      <c r="T7" s="351">
        <f t="shared" ref="T7:T69" si="10">IF((S7)&gt;0,1,0)</f>
        <v>0</v>
      </c>
      <c r="U7" s="352">
        <v>0.89600000000000002</v>
      </c>
      <c r="V7" s="352">
        <f t="shared" si="4"/>
        <v>0</v>
      </c>
      <c r="W7" s="352">
        <f t="shared" si="5"/>
        <v>0</v>
      </c>
      <c r="X7" s="352">
        <f t="shared" ref="X7:X65" si="11">SUM(V7:W7)</f>
        <v>0</v>
      </c>
      <c r="Y7" s="162" t="str">
        <f>'Preis Sanco Wicu'!F11</f>
        <v/>
      </c>
      <c r="Z7" s="65">
        <f t="shared" ref="Z7:Z69" si="12">IFERROR(Q7*Y7,0)</f>
        <v>0</v>
      </c>
      <c r="AA7" s="443" t="str">
        <f t="shared" ref="AA7:AA69" si="13">IF(Q7&lt;F7,"Добавьте вводимое кол-во!","")</f>
        <v/>
      </c>
      <c r="AC7" s="33"/>
      <c r="AD7" s="34"/>
      <c r="AE7" s="33"/>
      <c r="AF7" s="36"/>
    </row>
    <row r="8" spans="1:32" ht="12.75" customHeight="1" x14ac:dyDescent="0.3">
      <c r="A8" s="195">
        <v>7011279</v>
      </c>
      <c r="B8" s="334" t="s">
        <v>65</v>
      </c>
      <c r="C8" s="135" t="s">
        <v>127</v>
      </c>
      <c r="D8" s="111" t="s">
        <v>124</v>
      </c>
      <c r="E8" s="112" t="s">
        <v>125</v>
      </c>
      <c r="F8" s="221"/>
      <c r="G8" s="60">
        <v>0.252</v>
      </c>
      <c r="H8" s="489">
        <v>20</v>
      </c>
      <c r="I8" s="37">
        <v>100</v>
      </c>
      <c r="J8" s="38">
        <f t="shared" si="0"/>
        <v>0</v>
      </c>
      <c r="K8" s="39">
        <f t="shared" si="6"/>
        <v>0</v>
      </c>
      <c r="L8" s="489">
        <v>20</v>
      </c>
      <c r="M8" s="40">
        <v>2000</v>
      </c>
      <c r="N8" s="41">
        <f t="shared" si="7"/>
        <v>0</v>
      </c>
      <c r="O8" s="39">
        <f t="shared" si="8"/>
        <v>0</v>
      </c>
      <c r="P8" s="172">
        <f t="shared" si="1"/>
        <v>0</v>
      </c>
      <c r="Q8" s="116">
        <f t="shared" si="9"/>
        <v>0</v>
      </c>
      <c r="R8" s="350">
        <f t="shared" si="2"/>
        <v>0</v>
      </c>
      <c r="S8" s="351">
        <f t="shared" si="3"/>
        <v>0</v>
      </c>
      <c r="T8" s="351">
        <f t="shared" si="10"/>
        <v>0</v>
      </c>
      <c r="U8" s="352">
        <v>0.89600000000000002</v>
      </c>
      <c r="V8" s="352">
        <f t="shared" si="4"/>
        <v>0</v>
      </c>
      <c r="W8" s="352">
        <f t="shared" si="5"/>
        <v>0</v>
      </c>
      <c r="X8" s="352">
        <f t="shared" si="11"/>
        <v>0</v>
      </c>
      <c r="Y8" s="162" t="str">
        <f>'Preis Sanco Wicu'!F12</f>
        <v/>
      </c>
      <c r="Z8" s="65">
        <f t="shared" si="12"/>
        <v>0</v>
      </c>
      <c r="AA8" s="443" t="str">
        <f t="shared" si="13"/>
        <v/>
      </c>
      <c r="AC8" s="33"/>
      <c r="AD8" s="34"/>
      <c r="AE8" s="33"/>
      <c r="AF8" s="36"/>
    </row>
    <row r="9" spans="1:32" ht="12.75" customHeight="1" x14ac:dyDescent="0.3">
      <c r="A9" s="195">
        <v>7011280</v>
      </c>
      <c r="B9" s="334" t="s">
        <v>65</v>
      </c>
      <c r="C9" s="135" t="s">
        <v>128</v>
      </c>
      <c r="D9" s="111" t="s">
        <v>124</v>
      </c>
      <c r="E9" s="112" t="s">
        <v>125</v>
      </c>
      <c r="F9" s="221"/>
      <c r="G9" s="60">
        <v>0.308</v>
      </c>
      <c r="H9" s="489">
        <v>20</v>
      </c>
      <c r="I9" s="37">
        <v>100</v>
      </c>
      <c r="J9" s="38">
        <f t="shared" si="0"/>
        <v>0</v>
      </c>
      <c r="K9" s="39">
        <f t="shared" si="6"/>
        <v>0</v>
      </c>
      <c r="L9" s="489">
        <v>20</v>
      </c>
      <c r="M9" s="40">
        <v>2000</v>
      </c>
      <c r="N9" s="41">
        <f t="shared" si="7"/>
        <v>0</v>
      </c>
      <c r="O9" s="39">
        <f t="shared" si="8"/>
        <v>0</v>
      </c>
      <c r="P9" s="172">
        <f t="shared" si="1"/>
        <v>0</v>
      </c>
      <c r="Q9" s="116">
        <f t="shared" si="9"/>
        <v>0</v>
      </c>
      <c r="R9" s="350">
        <f t="shared" si="2"/>
        <v>0</v>
      </c>
      <c r="S9" s="351">
        <f t="shared" si="3"/>
        <v>0</v>
      </c>
      <c r="T9" s="351">
        <f t="shared" si="10"/>
        <v>0</v>
      </c>
      <c r="U9" s="352">
        <v>0.89600000000000002</v>
      </c>
      <c r="V9" s="352">
        <f t="shared" si="4"/>
        <v>0</v>
      </c>
      <c r="W9" s="352">
        <f t="shared" si="5"/>
        <v>0</v>
      </c>
      <c r="X9" s="352">
        <f t="shared" si="11"/>
        <v>0</v>
      </c>
      <c r="Y9" s="162" t="str">
        <f>'Preis Sanco Wicu'!F13</f>
        <v/>
      </c>
      <c r="Z9" s="65">
        <f t="shared" si="12"/>
        <v>0</v>
      </c>
      <c r="AA9" s="443" t="str">
        <f t="shared" si="13"/>
        <v/>
      </c>
      <c r="AC9" s="33"/>
      <c r="AD9" s="34"/>
      <c r="AE9" s="33"/>
      <c r="AF9" s="36"/>
    </row>
    <row r="10" spans="1:32" ht="12.75" customHeight="1" x14ac:dyDescent="0.3">
      <c r="A10" s="195">
        <v>7011283</v>
      </c>
      <c r="B10" s="334" t="s">
        <v>65</v>
      </c>
      <c r="C10" s="135" t="s">
        <v>129</v>
      </c>
      <c r="D10" s="111" t="s">
        <v>124</v>
      </c>
      <c r="E10" s="112" t="s">
        <v>125</v>
      </c>
      <c r="F10" s="221"/>
      <c r="G10" s="60">
        <v>0.39100000000000001</v>
      </c>
      <c r="H10" s="489">
        <v>20</v>
      </c>
      <c r="I10" s="37">
        <v>100</v>
      </c>
      <c r="J10" s="38">
        <f t="shared" si="0"/>
        <v>0</v>
      </c>
      <c r="K10" s="39">
        <f t="shared" si="6"/>
        <v>0</v>
      </c>
      <c r="L10" s="489">
        <v>20</v>
      </c>
      <c r="M10" s="40">
        <v>2000</v>
      </c>
      <c r="N10" s="41">
        <f t="shared" si="7"/>
        <v>0</v>
      </c>
      <c r="O10" s="39">
        <f t="shared" si="8"/>
        <v>0</v>
      </c>
      <c r="P10" s="172">
        <f t="shared" si="1"/>
        <v>0</v>
      </c>
      <c r="Q10" s="116">
        <f t="shared" si="9"/>
        <v>0</v>
      </c>
      <c r="R10" s="350">
        <f t="shared" si="2"/>
        <v>0</v>
      </c>
      <c r="S10" s="351">
        <f t="shared" si="3"/>
        <v>0</v>
      </c>
      <c r="T10" s="351">
        <f t="shared" si="10"/>
        <v>0</v>
      </c>
      <c r="U10" s="352">
        <v>0.89600000000000002</v>
      </c>
      <c r="V10" s="352">
        <f t="shared" si="4"/>
        <v>0</v>
      </c>
      <c r="W10" s="352">
        <f t="shared" si="5"/>
        <v>0</v>
      </c>
      <c r="X10" s="352">
        <f t="shared" si="11"/>
        <v>0</v>
      </c>
      <c r="Y10" s="162" t="str">
        <f>'Preis Sanco Wicu'!F14</f>
        <v/>
      </c>
      <c r="Z10" s="65">
        <f t="shared" si="12"/>
        <v>0</v>
      </c>
      <c r="AA10" s="443" t="str">
        <f t="shared" si="13"/>
        <v/>
      </c>
      <c r="AC10" s="33"/>
      <c r="AD10" s="34"/>
      <c r="AE10" s="33"/>
      <c r="AF10" s="36"/>
    </row>
    <row r="11" spans="1:32" ht="12.75" customHeight="1" x14ac:dyDescent="0.3">
      <c r="A11" s="195">
        <v>7011289</v>
      </c>
      <c r="B11" s="334" t="s">
        <v>65</v>
      </c>
      <c r="C11" s="135" t="s">
        <v>131</v>
      </c>
      <c r="D11" s="111" t="s">
        <v>124</v>
      </c>
      <c r="E11" s="112" t="s">
        <v>125</v>
      </c>
      <c r="F11" s="221"/>
      <c r="G11" s="60">
        <v>0.47499999999999998</v>
      </c>
      <c r="H11" s="489">
        <v>10</v>
      </c>
      <c r="I11" s="37">
        <v>50</v>
      </c>
      <c r="J11" s="38">
        <f t="shared" si="0"/>
        <v>0</v>
      </c>
      <c r="K11" s="39">
        <f t="shared" si="6"/>
        <v>0</v>
      </c>
      <c r="L11" s="489">
        <v>40</v>
      </c>
      <c r="M11" s="40">
        <v>2000</v>
      </c>
      <c r="N11" s="41">
        <f t="shared" si="7"/>
        <v>0</v>
      </c>
      <c r="O11" s="39">
        <f t="shared" si="8"/>
        <v>0</v>
      </c>
      <c r="P11" s="172">
        <f t="shared" si="1"/>
        <v>0</v>
      </c>
      <c r="Q11" s="116">
        <f t="shared" si="9"/>
        <v>0</v>
      </c>
      <c r="R11" s="350">
        <f t="shared" si="2"/>
        <v>0</v>
      </c>
      <c r="S11" s="351">
        <f t="shared" si="3"/>
        <v>0</v>
      </c>
      <c r="T11" s="351">
        <f t="shared" si="10"/>
        <v>0</v>
      </c>
      <c r="U11" s="352">
        <v>0.89600000000000002</v>
      </c>
      <c r="V11" s="352">
        <f t="shared" si="4"/>
        <v>0</v>
      </c>
      <c r="W11" s="352">
        <f t="shared" si="5"/>
        <v>0</v>
      </c>
      <c r="X11" s="352">
        <f t="shared" si="11"/>
        <v>0</v>
      </c>
      <c r="Y11" s="162" t="str">
        <f>'Preis Sanco Wicu'!F15</f>
        <v/>
      </c>
      <c r="Z11" s="65">
        <f t="shared" si="12"/>
        <v>0</v>
      </c>
      <c r="AA11" s="443" t="str">
        <f t="shared" si="13"/>
        <v/>
      </c>
      <c r="AC11" s="33"/>
      <c r="AD11" s="34"/>
      <c r="AE11" s="33"/>
      <c r="AF11" s="36"/>
    </row>
    <row r="12" spans="1:32" ht="12.75" customHeight="1" x14ac:dyDescent="0.3">
      <c r="A12" s="195">
        <v>7011297</v>
      </c>
      <c r="B12" s="334" t="s">
        <v>65</v>
      </c>
      <c r="C12" s="135" t="s">
        <v>133</v>
      </c>
      <c r="D12" s="111" t="s">
        <v>124</v>
      </c>
      <c r="E12" s="112" t="s">
        <v>125</v>
      </c>
      <c r="F12" s="221"/>
      <c r="G12" s="60">
        <v>0.58699999999999997</v>
      </c>
      <c r="H12" s="489">
        <v>10</v>
      </c>
      <c r="I12" s="37">
        <v>50</v>
      </c>
      <c r="J12" s="38">
        <f t="shared" si="0"/>
        <v>0</v>
      </c>
      <c r="K12" s="39">
        <f t="shared" si="6"/>
        <v>0</v>
      </c>
      <c r="L12" s="489">
        <v>30</v>
      </c>
      <c r="M12" s="40">
        <v>1500</v>
      </c>
      <c r="N12" s="41">
        <f t="shared" si="7"/>
        <v>0</v>
      </c>
      <c r="O12" s="39">
        <f t="shared" si="8"/>
        <v>0</v>
      </c>
      <c r="P12" s="172">
        <f t="shared" si="1"/>
        <v>0</v>
      </c>
      <c r="Q12" s="116">
        <f t="shared" si="9"/>
        <v>0</v>
      </c>
      <c r="R12" s="350">
        <f t="shared" si="2"/>
        <v>0</v>
      </c>
      <c r="S12" s="351">
        <f t="shared" si="3"/>
        <v>0</v>
      </c>
      <c r="T12" s="351">
        <f t="shared" si="10"/>
        <v>0</v>
      </c>
      <c r="U12" s="352">
        <v>0.89600000000000002</v>
      </c>
      <c r="V12" s="352">
        <f t="shared" si="4"/>
        <v>0</v>
      </c>
      <c r="W12" s="352">
        <f t="shared" si="5"/>
        <v>0</v>
      </c>
      <c r="X12" s="352">
        <f t="shared" si="11"/>
        <v>0</v>
      </c>
      <c r="Y12" s="162" t="str">
        <f>'Preis Sanco Wicu'!F16</f>
        <v/>
      </c>
      <c r="Z12" s="65">
        <f t="shared" si="12"/>
        <v>0</v>
      </c>
      <c r="AA12" s="443" t="str">
        <f t="shared" si="13"/>
        <v/>
      </c>
      <c r="AC12" s="33"/>
      <c r="AD12" s="34"/>
      <c r="AE12" s="33"/>
      <c r="AF12" s="36"/>
    </row>
    <row r="13" spans="1:32" ht="12.75" customHeight="1" x14ac:dyDescent="0.3">
      <c r="A13" s="195">
        <v>7011315</v>
      </c>
      <c r="B13" s="334" t="s">
        <v>65</v>
      </c>
      <c r="C13" s="135" t="s">
        <v>135</v>
      </c>
      <c r="D13" s="111" t="s">
        <v>124</v>
      </c>
      <c r="E13" s="112" t="s">
        <v>125</v>
      </c>
      <c r="F13" s="221"/>
      <c r="G13" s="60">
        <v>0.75600000000000001</v>
      </c>
      <c r="H13" s="489">
        <v>5</v>
      </c>
      <c r="I13" s="37">
        <v>25</v>
      </c>
      <c r="J13" s="38">
        <f t="shared" si="0"/>
        <v>0</v>
      </c>
      <c r="K13" s="39">
        <f t="shared" si="6"/>
        <v>0</v>
      </c>
      <c r="L13" s="489">
        <v>30</v>
      </c>
      <c r="M13" s="40">
        <v>750</v>
      </c>
      <c r="N13" s="41">
        <f t="shared" si="7"/>
        <v>0</v>
      </c>
      <c r="O13" s="39">
        <f t="shared" si="8"/>
        <v>0</v>
      </c>
      <c r="P13" s="172">
        <f t="shared" si="1"/>
        <v>0</v>
      </c>
      <c r="Q13" s="116">
        <f t="shared" si="9"/>
        <v>0</v>
      </c>
      <c r="R13" s="350">
        <f t="shared" si="2"/>
        <v>0</v>
      </c>
      <c r="S13" s="351">
        <f t="shared" si="3"/>
        <v>0</v>
      </c>
      <c r="T13" s="351">
        <f t="shared" si="10"/>
        <v>0</v>
      </c>
      <c r="U13" s="352">
        <v>0.89600000000000002</v>
      </c>
      <c r="V13" s="352">
        <f t="shared" si="4"/>
        <v>0</v>
      </c>
      <c r="W13" s="352">
        <f t="shared" si="5"/>
        <v>0</v>
      </c>
      <c r="X13" s="352">
        <f t="shared" si="11"/>
        <v>0</v>
      </c>
      <c r="Y13" s="162" t="str">
        <f>'Preis Sanco Wicu'!F17</f>
        <v/>
      </c>
      <c r="Z13" s="65">
        <f t="shared" si="12"/>
        <v>0</v>
      </c>
      <c r="AA13" s="443" t="str">
        <f t="shared" si="13"/>
        <v/>
      </c>
      <c r="AC13" s="33"/>
      <c r="AD13" s="34"/>
      <c r="AE13" s="33"/>
      <c r="AF13" s="36"/>
    </row>
    <row r="14" spans="1:32" ht="12.75" customHeight="1" x14ac:dyDescent="0.3">
      <c r="A14" s="195">
        <v>7011322</v>
      </c>
      <c r="B14" s="334" t="s">
        <v>65</v>
      </c>
      <c r="C14" s="135" t="s">
        <v>137</v>
      </c>
      <c r="D14" s="111" t="s">
        <v>124</v>
      </c>
      <c r="E14" s="112" t="s">
        <v>125</v>
      </c>
      <c r="F14" s="221"/>
      <c r="G14" s="60">
        <v>0.95099999999999996</v>
      </c>
      <c r="H14" s="489">
        <v>5</v>
      </c>
      <c r="I14" s="37">
        <v>25</v>
      </c>
      <c r="J14" s="38">
        <f t="shared" si="0"/>
        <v>0</v>
      </c>
      <c r="K14" s="39">
        <f t="shared" si="6"/>
        <v>0</v>
      </c>
      <c r="L14" s="489">
        <v>20</v>
      </c>
      <c r="M14" s="40">
        <v>500</v>
      </c>
      <c r="N14" s="41">
        <f t="shared" si="7"/>
        <v>0</v>
      </c>
      <c r="O14" s="39">
        <f t="shared" si="8"/>
        <v>0</v>
      </c>
      <c r="P14" s="172">
        <f t="shared" si="1"/>
        <v>0</v>
      </c>
      <c r="Q14" s="116">
        <f t="shared" si="9"/>
        <v>0</v>
      </c>
      <c r="R14" s="350">
        <f t="shared" si="2"/>
        <v>0</v>
      </c>
      <c r="S14" s="351">
        <f t="shared" si="3"/>
        <v>0</v>
      </c>
      <c r="T14" s="351">
        <f t="shared" si="10"/>
        <v>0</v>
      </c>
      <c r="U14" s="352">
        <v>0.89600000000000002</v>
      </c>
      <c r="V14" s="352">
        <f t="shared" si="4"/>
        <v>0</v>
      </c>
      <c r="W14" s="352">
        <f t="shared" si="5"/>
        <v>0</v>
      </c>
      <c r="X14" s="352">
        <f t="shared" si="11"/>
        <v>0</v>
      </c>
      <c r="Y14" s="162" t="str">
        <f>'Preis Sanco Wicu'!F18</f>
        <v/>
      </c>
      <c r="Z14" s="65">
        <f t="shared" si="12"/>
        <v>0</v>
      </c>
      <c r="AA14" s="443" t="str">
        <f t="shared" si="13"/>
        <v/>
      </c>
      <c r="AC14" s="33"/>
      <c r="AD14" s="34"/>
      <c r="AE14" s="33"/>
      <c r="AF14" s="36"/>
    </row>
    <row r="15" spans="1:32" ht="12.75" customHeight="1" x14ac:dyDescent="0.3">
      <c r="A15" s="195">
        <v>7134770</v>
      </c>
      <c r="B15" s="334" t="s">
        <v>65</v>
      </c>
      <c r="C15" s="135" t="s">
        <v>138</v>
      </c>
      <c r="D15" s="111" t="s">
        <v>124</v>
      </c>
      <c r="E15" s="112" t="s">
        <v>125</v>
      </c>
      <c r="F15" s="221"/>
      <c r="G15" s="60">
        <v>1.1339999999999999</v>
      </c>
      <c r="H15" s="489">
        <v>5</v>
      </c>
      <c r="I15" s="37">
        <v>25</v>
      </c>
      <c r="J15" s="38">
        <f t="shared" si="0"/>
        <v>0</v>
      </c>
      <c r="K15" s="39">
        <f t="shared" si="6"/>
        <v>0</v>
      </c>
      <c r="L15" s="489">
        <v>20</v>
      </c>
      <c r="M15" s="40">
        <v>500</v>
      </c>
      <c r="N15" s="41">
        <f t="shared" si="7"/>
        <v>0</v>
      </c>
      <c r="O15" s="39">
        <f t="shared" si="8"/>
        <v>0</v>
      </c>
      <c r="P15" s="172">
        <f t="shared" si="1"/>
        <v>0</v>
      </c>
      <c r="Q15" s="116">
        <f t="shared" si="9"/>
        <v>0</v>
      </c>
      <c r="R15" s="350">
        <f t="shared" si="2"/>
        <v>0</v>
      </c>
      <c r="S15" s="351">
        <f t="shared" si="3"/>
        <v>0</v>
      </c>
      <c r="T15" s="351">
        <f t="shared" si="10"/>
        <v>0</v>
      </c>
      <c r="U15" s="352">
        <v>0.89600000000000002</v>
      </c>
      <c r="V15" s="352">
        <f t="shared" si="4"/>
        <v>0</v>
      </c>
      <c r="W15" s="352">
        <f t="shared" si="5"/>
        <v>0</v>
      </c>
      <c r="X15" s="352">
        <f t="shared" si="11"/>
        <v>0</v>
      </c>
      <c r="Y15" s="162" t="str">
        <f>'Preis Sanco Wicu'!F19</f>
        <v/>
      </c>
      <c r="Z15" s="65">
        <f t="shared" si="12"/>
        <v>0</v>
      </c>
      <c r="AA15" s="443" t="str">
        <f t="shared" si="13"/>
        <v/>
      </c>
      <c r="AC15" s="33"/>
      <c r="AD15" s="34"/>
      <c r="AE15" s="33"/>
      <c r="AF15" s="36"/>
    </row>
    <row r="16" spans="1:32" ht="12.75" customHeight="1" x14ac:dyDescent="0.3">
      <c r="A16" s="195">
        <v>7011359</v>
      </c>
      <c r="B16" s="334" t="s">
        <v>65</v>
      </c>
      <c r="C16" s="135" t="s">
        <v>140</v>
      </c>
      <c r="D16" s="111" t="s">
        <v>124</v>
      </c>
      <c r="E16" s="112" t="s">
        <v>125</v>
      </c>
      <c r="F16" s="221"/>
      <c r="G16" s="60">
        <v>1.1499999999999999</v>
      </c>
      <c r="H16" s="489">
        <v>5</v>
      </c>
      <c r="I16" s="37">
        <v>25</v>
      </c>
      <c r="J16" s="38">
        <f t="shared" si="0"/>
        <v>0</v>
      </c>
      <c r="K16" s="39">
        <f t="shared" si="6"/>
        <v>0</v>
      </c>
      <c r="L16" s="489">
        <v>20</v>
      </c>
      <c r="M16" s="40">
        <v>500</v>
      </c>
      <c r="N16" s="41">
        <f t="shared" si="7"/>
        <v>0</v>
      </c>
      <c r="O16" s="39">
        <f t="shared" si="8"/>
        <v>0</v>
      </c>
      <c r="P16" s="172">
        <f t="shared" si="1"/>
        <v>0</v>
      </c>
      <c r="Q16" s="116">
        <f t="shared" si="9"/>
        <v>0</v>
      </c>
      <c r="R16" s="350">
        <f t="shared" si="2"/>
        <v>0</v>
      </c>
      <c r="S16" s="351">
        <f t="shared" si="3"/>
        <v>0</v>
      </c>
      <c r="T16" s="351">
        <f t="shared" si="10"/>
        <v>0</v>
      </c>
      <c r="U16" s="352">
        <v>0.89600000000000002</v>
      </c>
      <c r="V16" s="352">
        <f t="shared" si="4"/>
        <v>0</v>
      </c>
      <c r="W16" s="352">
        <f t="shared" si="5"/>
        <v>0</v>
      </c>
      <c r="X16" s="352">
        <f t="shared" si="11"/>
        <v>0</v>
      </c>
      <c r="Y16" s="162" t="str">
        <f>'Preis Sanco Wicu'!F20</f>
        <v/>
      </c>
      <c r="Z16" s="65">
        <f t="shared" si="12"/>
        <v>0</v>
      </c>
      <c r="AA16" s="443" t="str">
        <f t="shared" si="13"/>
        <v/>
      </c>
      <c r="AC16" s="33"/>
      <c r="AD16" s="34"/>
      <c r="AE16" s="33"/>
      <c r="AF16" s="36"/>
    </row>
    <row r="17" spans="1:32" ht="12.75" customHeight="1" x14ac:dyDescent="0.3">
      <c r="A17" s="195">
        <v>7134771</v>
      </c>
      <c r="B17" s="334" t="s">
        <v>65</v>
      </c>
      <c r="C17" s="135" t="s">
        <v>141</v>
      </c>
      <c r="D17" s="111" t="s">
        <v>124</v>
      </c>
      <c r="E17" s="112" t="s">
        <v>125</v>
      </c>
      <c r="F17" s="221"/>
      <c r="G17" s="60">
        <v>1.369</v>
      </c>
      <c r="H17" s="489">
        <v>5</v>
      </c>
      <c r="I17" s="37">
        <v>25</v>
      </c>
      <c r="J17" s="38">
        <f t="shared" si="0"/>
        <v>0</v>
      </c>
      <c r="K17" s="39">
        <f t="shared" si="6"/>
        <v>0</v>
      </c>
      <c r="L17" s="489">
        <v>20</v>
      </c>
      <c r="M17" s="40">
        <v>500</v>
      </c>
      <c r="N17" s="41">
        <f t="shared" si="7"/>
        <v>0</v>
      </c>
      <c r="O17" s="39">
        <f t="shared" si="8"/>
        <v>0</v>
      </c>
      <c r="P17" s="172">
        <f t="shared" si="1"/>
        <v>0</v>
      </c>
      <c r="Q17" s="116">
        <f t="shared" si="9"/>
        <v>0</v>
      </c>
      <c r="R17" s="350">
        <f t="shared" si="2"/>
        <v>0</v>
      </c>
      <c r="S17" s="351">
        <f t="shared" si="3"/>
        <v>0</v>
      </c>
      <c r="T17" s="351">
        <f t="shared" si="10"/>
        <v>0</v>
      </c>
      <c r="U17" s="352">
        <v>0.89600000000000002</v>
      </c>
      <c r="V17" s="352">
        <f t="shared" si="4"/>
        <v>0</v>
      </c>
      <c r="W17" s="352">
        <f t="shared" si="5"/>
        <v>0</v>
      </c>
      <c r="X17" s="352">
        <f t="shared" si="11"/>
        <v>0</v>
      </c>
      <c r="Y17" s="162" t="str">
        <f>'Preis Sanco Wicu'!F21</f>
        <v/>
      </c>
      <c r="Z17" s="65">
        <f t="shared" si="12"/>
        <v>0</v>
      </c>
      <c r="AA17" s="443" t="str">
        <f t="shared" si="13"/>
        <v/>
      </c>
      <c r="AC17" s="33"/>
      <c r="AD17" s="34"/>
      <c r="AE17" s="33"/>
      <c r="AF17" s="36"/>
    </row>
    <row r="18" spans="1:32" ht="14.5" thickBot="1" x14ac:dyDescent="0.35">
      <c r="A18" s="196">
        <v>7134772</v>
      </c>
      <c r="B18" s="335" t="s">
        <v>65</v>
      </c>
      <c r="C18" s="136" t="s">
        <v>143</v>
      </c>
      <c r="D18" s="113" t="s">
        <v>124</v>
      </c>
      <c r="E18" s="114" t="s">
        <v>125</v>
      </c>
      <c r="F18" s="222"/>
      <c r="G18" s="61">
        <v>2.202</v>
      </c>
      <c r="H18" s="490">
        <v>3</v>
      </c>
      <c r="I18" s="49">
        <v>15</v>
      </c>
      <c r="J18" s="44">
        <f t="shared" si="0"/>
        <v>0</v>
      </c>
      <c r="K18" s="45">
        <f t="shared" si="6"/>
        <v>0</v>
      </c>
      <c r="L18" s="490">
        <v>20</v>
      </c>
      <c r="M18" s="46">
        <v>300</v>
      </c>
      <c r="N18" s="47">
        <f t="shared" si="7"/>
        <v>0</v>
      </c>
      <c r="O18" s="45">
        <f t="shared" si="8"/>
        <v>0</v>
      </c>
      <c r="P18" s="173">
        <f t="shared" si="1"/>
        <v>0</v>
      </c>
      <c r="Q18" s="117">
        <f t="shared" si="9"/>
        <v>0</v>
      </c>
      <c r="R18" s="353">
        <f t="shared" si="2"/>
        <v>0</v>
      </c>
      <c r="S18" s="354">
        <f t="shared" si="3"/>
        <v>0</v>
      </c>
      <c r="T18" s="354">
        <f t="shared" si="10"/>
        <v>0</v>
      </c>
      <c r="U18" s="355">
        <v>0.89600000000000002</v>
      </c>
      <c r="V18" s="355">
        <f t="shared" si="4"/>
        <v>0</v>
      </c>
      <c r="W18" s="355">
        <f t="shared" si="5"/>
        <v>0</v>
      </c>
      <c r="X18" s="355">
        <f t="shared" si="11"/>
        <v>0</v>
      </c>
      <c r="Y18" s="166" t="str">
        <f>'Preis Sanco Wicu'!F22</f>
        <v/>
      </c>
      <c r="Z18" s="66">
        <f t="shared" si="12"/>
        <v>0</v>
      </c>
      <c r="AA18" s="443" t="str">
        <f t="shared" si="13"/>
        <v/>
      </c>
      <c r="AC18" s="33"/>
      <c r="AD18" s="34"/>
      <c r="AE18" s="33"/>
      <c r="AF18" s="36"/>
    </row>
    <row r="19" spans="1:32" x14ac:dyDescent="0.3">
      <c r="A19" s="197">
        <v>7134773</v>
      </c>
      <c r="B19" s="333" t="s">
        <v>65</v>
      </c>
      <c r="C19" s="134" t="s">
        <v>145</v>
      </c>
      <c r="D19" s="109" t="s">
        <v>124</v>
      </c>
      <c r="E19" s="110" t="s">
        <v>125</v>
      </c>
      <c r="F19" s="220"/>
      <c r="G19" s="59">
        <v>3.4670000000000001</v>
      </c>
      <c r="H19" s="488">
        <v>1</v>
      </c>
      <c r="I19" s="26">
        <v>5</v>
      </c>
      <c r="J19" s="27">
        <f t="shared" si="0"/>
        <v>0</v>
      </c>
      <c r="K19" s="28">
        <f t="shared" si="6"/>
        <v>0</v>
      </c>
      <c r="L19" s="491"/>
      <c r="M19" s="29">
        <v>145</v>
      </c>
      <c r="N19" s="30">
        <f t="shared" si="7"/>
        <v>0</v>
      </c>
      <c r="O19" s="28">
        <f t="shared" si="8"/>
        <v>0</v>
      </c>
      <c r="P19" s="178">
        <f t="shared" si="1"/>
        <v>0</v>
      </c>
      <c r="Q19" s="115">
        <f t="shared" si="9"/>
        <v>0</v>
      </c>
      <c r="R19" s="347">
        <f t="shared" si="2"/>
        <v>0</v>
      </c>
      <c r="S19" s="348">
        <f t="shared" si="3"/>
        <v>0</v>
      </c>
      <c r="T19" s="348">
        <f t="shared" si="10"/>
        <v>0</v>
      </c>
      <c r="U19" s="349">
        <v>0.89600000000000002</v>
      </c>
      <c r="V19" s="349">
        <f t="shared" si="4"/>
        <v>0</v>
      </c>
      <c r="W19" s="349">
        <f t="shared" si="5"/>
        <v>0</v>
      </c>
      <c r="X19" s="349">
        <f t="shared" si="11"/>
        <v>0</v>
      </c>
      <c r="Y19" s="179" t="str">
        <f>'Preis Sanco Wicu'!F23</f>
        <v/>
      </c>
      <c r="Z19" s="64">
        <f t="shared" si="12"/>
        <v>0</v>
      </c>
      <c r="AA19" s="443" t="str">
        <f t="shared" si="13"/>
        <v/>
      </c>
      <c r="AC19" s="33"/>
      <c r="AD19" s="34"/>
      <c r="AE19" s="33"/>
      <c r="AF19" s="36"/>
    </row>
    <row r="20" spans="1:32" x14ac:dyDescent="0.3">
      <c r="A20" s="198">
        <v>7134774</v>
      </c>
      <c r="B20" s="334" t="s">
        <v>65</v>
      </c>
      <c r="C20" s="135" t="s">
        <v>146</v>
      </c>
      <c r="D20" s="111" t="s">
        <v>124</v>
      </c>
      <c r="E20" s="112" t="s">
        <v>125</v>
      </c>
      <c r="F20" s="221"/>
      <c r="G20" s="60">
        <v>4.1440000000000001</v>
      </c>
      <c r="H20" s="489">
        <v>1</v>
      </c>
      <c r="I20" s="37">
        <v>5</v>
      </c>
      <c r="J20" s="38">
        <f t="shared" si="0"/>
        <v>0</v>
      </c>
      <c r="K20" s="39">
        <f t="shared" si="6"/>
        <v>0</v>
      </c>
      <c r="L20" s="492"/>
      <c r="M20" s="40">
        <v>120</v>
      </c>
      <c r="N20" s="41">
        <f t="shared" si="7"/>
        <v>0</v>
      </c>
      <c r="O20" s="39">
        <f t="shared" si="8"/>
        <v>0</v>
      </c>
      <c r="P20" s="172">
        <f t="shared" si="1"/>
        <v>0</v>
      </c>
      <c r="Q20" s="116">
        <f t="shared" si="9"/>
        <v>0</v>
      </c>
      <c r="R20" s="350">
        <f t="shared" si="2"/>
        <v>0</v>
      </c>
      <c r="S20" s="351">
        <f t="shared" si="3"/>
        <v>0</v>
      </c>
      <c r="T20" s="351">
        <f t="shared" si="10"/>
        <v>0</v>
      </c>
      <c r="U20" s="352">
        <v>0.89600000000000002</v>
      </c>
      <c r="V20" s="352">
        <f t="shared" si="4"/>
        <v>0</v>
      </c>
      <c r="W20" s="352">
        <f t="shared" si="5"/>
        <v>0</v>
      </c>
      <c r="X20" s="352">
        <f t="shared" si="11"/>
        <v>0</v>
      </c>
      <c r="Y20" s="162" t="str">
        <f>'Preis Sanco Wicu'!F24</f>
        <v/>
      </c>
      <c r="Z20" s="65">
        <f t="shared" si="12"/>
        <v>0</v>
      </c>
      <c r="AA20" s="443" t="str">
        <f t="shared" si="13"/>
        <v/>
      </c>
      <c r="AC20" s="33"/>
      <c r="AD20" s="34"/>
      <c r="AE20" s="33"/>
      <c r="AF20" s="36"/>
    </row>
    <row r="21" spans="1:32" x14ac:dyDescent="0.3">
      <c r="A21" s="198">
        <v>7134775</v>
      </c>
      <c r="B21" s="334" t="s">
        <v>65</v>
      </c>
      <c r="C21" s="135" t="s">
        <v>147</v>
      </c>
      <c r="D21" s="111" t="s">
        <v>124</v>
      </c>
      <c r="E21" s="112" t="s">
        <v>125</v>
      </c>
      <c r="F21" s="221"/>
      <c r="G21" s="60">
        <v>4.859</v>
      </c>
      <c r="H21" s="489">
        <v>1</v>
      </c>
      <c r="I21" s="37">
        <v>5</v>
      </c>
      <c r="J21" s="38">
        <f t="shared" si="0"/>
        <v>0</v>
      </c>
      <c r="K21" s="39">
        <f t="shared" si="6"/>
        <v>0</v>
      </c>
      <c r="L21" s="492"/>
      <c r="M21" s="40">
        <v>95</v>
      </c>
      <c r="N21" s="41">
        <f t="shared" si="7"/>
        <v>0</v>
      </c>
      <c r="O21" s="39">
        <f t="shared" si="8"/>
        <v>0</v>
      </c>
      <c r="P21" s="172">
        <f t="shared" si="1"/>
        <v>0</v>
      </c>
      <c r="Q21" s="116">
        <f t="shared" si="9"/>
        <v>0</v>
      </c>
      <c r="R21" s="350">
        <f t="shared" si="2"/>
        <v>0</v>
      </c>
      <c r="S21" s="351">
        <f t="shared" si="3"/>
        <v>0</v>
      </c>
      <c r="T21" s="351">
        <f t="shared" si="10"/>
        <v>0</v>
      </c>
      <c r="U21" s="352">
        <v>0.89600000000000002</v>
      </c>
      <c r="V21" s="352">
        <f t="shared" si="4"/>
        <v>0</v>
      </c>
      <c r="W21" s="352">
        <f t="shared" si="5"/>
        <v>0</v>
      </c>
      <c r="X21" s="352">
        <f t="shared" si="11"/>
        <v>0</v>
      </c>
      <c r="Y21" s="162" t="str">
        <f>'Preis Sanco Wicu'!F25</f>
        <v/>
      </c>
      <c r="Z21" s="65">
        <f t="shared" si="12"/>
        <v>0</v>
      </c>
      <c r="AA21" s="443" t="str">
        <f t="shared" si="13"/>
        <v/>
      </c>
      <c r="AC21" s="33"/>
      <c r="AD21" s="34"/>
      <c r="AE21" s="33"/>
      <c r="AF21" s="36"/>
    </row>
    <row r="22" spans="1:32" x14ac:dyDescent="0.3">
      <c r="A22" s="198">
        <v>7134776</v>
      </c>
      <c r="B22" s="334" t="s">
        <v>65</v>
      </c>
      <c r="C22" s="135" t="s">
        <v>148</v>
      </c>
      <c r="D22" s="111" t="s">
        <v>124</v>
      </c>
      <c r="E22" s="112" t="s">
        <v>125</v>
      </c>
      <c r="F22" s="221"/>
      <c r="G22" s="60">
        <v>7.3739999999999997</v>
      </c>
      <c r="H22" s="489">
        <v>1</v>
      </c>
      <c r="I22" s="37">
        <v>5</v>
      </c>
      <c r="J22" s="38">
        <f t="shared" si="0"/>
        <v>0</v>
      </c>
      <c r="K22" s="39">
        <f t="shared" si="6"/>
        <v>0</v>
      </c>
      <c r="L22" s="492"/>
      <c r="M22" s="40">
        <v>95</v>
      </c>
      <c r="N22" s="41">
        <f t="shared" si="7"/>
        <v>0</v>
      </c>
      <c r="O22" s="39">
        <f t="shared" si="8"/>
        <v>0</v>
      </c>
      <c r="P22" s="172">
        <f t="shared" si="1"/>
        <v>0</v>
      </c>
      <c r="Q22" s="116">
        <f t="shared" si="9"/>
        <v>0</v>
      </c>
      <c r="R22" s="350">
        <f t="shared" si="2"/>
        <v>0</v>
      </c>
      <c r="S22" s="351">
        <f t="shared" si="3"/>
        <v>0</v>
      </c>
      <c r="T22" s="351">
        <f t="shared" si="10"/>
        <v>0</v>
      </c>
      <c r="U22" s="352">
        <v>0.89600000000000002</v>
      </c>
      <c r="V22" s="352">
        <f t="shared" si="4"/>
        <v>0</v>
      </c>
      <c r="W22" s="352">
        <f t="shared" si="5"/>
        <v>0</v>
      </c>
      <c r="X22" s="352">
        <f t="shared" si="11"/>
        <v>0</v>
      </c>
      <c r="Y22" s="162" t="str">
        <f>'Preis Sanco Wicu'!F26</f>
        <v/>
      </c>
      <c r="Z22" s="65">
        <f t="shared" si="12"/>
        <v>0</v>
      </c>
      <c r="AA22" s="443" t="str">
        <f t="shared" si="13"/>
        <v/>
      </c>
      <c r="AC22" s="33"/>
      <c r="AD22" s="34"/>
      <c r="AE22" s="33"/>
      <c r="AF22" s="36"/>
    </row>
    <row r="23" spans="1:32" x14ac:dyDescent="0.3">
      <c r="A23" s="195">
        <v>7011443</v>
      </c>
      <c r="B23" s="334" t="s">
        <v>65</v>
      </c>
      <c r="C23" s="135" t="s">
        <v>149</v>
      </c>
      <c r="D23" s="111" t="s">
        <v>124</v>
      </c>
      <c r="E23" s="112" t="s">
        <v>125</v>
      </c>
      <c r="F23" s="221"/>
      <c r="G23" s="60">
        <v>10.904</v>
      </c>
      <c r="H23" s="489">
        <v>1</v>
      </c>
      <c r="I23" s="37">
        <v>5</v>
      </c>
      <c r="J23" s="38">
        <f t="shared" si="0"/>
        <v>0</v>
      </c>
      <c r="K23" s="39">
        <f t="shared" si="6"/>
        <v>0</v>
      </c>
      <c r="L23" s="492"/>
      <c r="M23" s="40">
        <v>50</v>
      </c>
      <c r="N23" s="41">
        <f t="shared" si="7"/>
        <v>0</v>
      </c>
      <c r="O23" s="39">
        <f t="shared" si="8"/>
        <v>0</v>
      </c>
      <c r="P23" s="172">
        <f t="shared" si="1"/>
        <v>0</v>
      </c>
      <c r="Q23" s="116">
        <f t="shared" si="9"/>
        <v>0</v>
      </c>
      <c r="R23" s="350">
        <f t="shared" si="2"/>
        <v>0</v>
      </c>
      <c r="S23" s="351">
        <f t="shared" si="3"/>
        <v>0</v>
      </c>
      <c r="T23" s="351">
        <f t="shared" si="10"/>
        <v>0</v>
      </c>
      <c r="U23" s="352">
        <v>0.89600000000000002</v>
      </c>
      <c r="V23" s="352">
        <f t="shared" si="4"/>
        <v>0</v>
      </c>
      <c r="W23" s="352">
        <f t="shared" si="5"/>
        <v>0</v>
      </c>
      <c r="X23" s="352">
        <f t="shared" si="11"/>
        <v>0</v>
      </c>
      <c r="Y23" s="162" t="str">
        <f>'Preis Sanco Wicu'!F27</f>
        <v/>
      </c>
      <c r="Z23" s="65">
        <f t="shared" si="12"/>
        <v>0</v>
      </c>
      <c r="AA23" s="443" t="str">
        <f t="shared" si="13"/>
        <v/>
      </c>
      <c r="AC23" s="33"/>
      <c r="AD23" s="34"/>
      <c r="AE23" s="33"/>
      <c r="AF23" s="36"/>
    </row>
    <row r="24" spans="1:32" x14ac:dyDescent="0.3">
      <c r="A24" s="195">
        <v>7011444</v>
      </c>
      <c r="B24" s="334" t="s">
        <v>65</v>
      </c>
      <c r="C24" s="135" t="s">
        <v>150</v>
      </c>
      <c r="D24" s="111" t="s">
        <v>124</v>
      </c>
      <c r="E24" s="112" t="s">
        <v>125</v>
      </c>
      <c r="F24" s="221"/>
      <c r="G24" s="60">
        <v>13.085000000000001</v>
      </c>
      <c r="H24" s="489">
        <v>1</v>
      </c>
      <c r="I24" s="37">
        <v>5</v>
      </c>
      <c r="J24" s="38">
        <f t="shared" si="0"/>
        <v>0</v>
      </c>
      <c r="K24" s="39">
        <f t="shared" si="6"/>
        <v>0</v>
      </c>
      <c r="L24" s="492"/>
      <c r="M24" s="40">
        <v>35</v>
      </c>
      <c r="N24" s="41">
        <f t="shared" si="7"/>
        <v>0</v>
      </c>
      <c r="O24" s="39">
        <f t="shared" si="8"/>
        <v>0</v>
      </c>
      <c r="P24" s="172">
        <f t="shared" si="1"/>
        <v>0</v>
      </c>
      <c r="Q24" s="116">
        <f t="shared" si="9"/>
        <v>0</v>
      </c>
      <c r="R24" s="350">
        <f t="shared" si="2"/>
        <v>0</v>
      </c>
      <c r="S24" s="351">
        <f t="shared" si="3"/>
        <v>0</v>
      </c>
      <c r="T24" s="351">
        <f t="shared" si="10"/>
        <v>0</v>
      </c>
      <c r="U24" s="352">
        <v>0.89600000000000002</v>
      </c>
      <c r="V24" s="352">
        <f t="shared" si="4"/>
        <v>0</v>
      </c>
      <c r="W24" s="352">
        <f t="shared" si="5"/>
        <v>0</v>
      </c>
      <c r="X24" s="352">
        <f t="shared" si="11"/>
        <v>0</v>
      </c>
      <c r="Y24" s="162" t="str">
        <f>'Preis Sanco Wicu'!F28</f>
        <v/>
      </c>
      <c r="Z24" s="65">
        <f t="shared" si="12"/>
        <v>0</v>
      </c>
      <c r="AA24" s="443" t="str">
        <f t="shared" si="13"/>
        <v/>
      </c>
      <c r="AC24" s="33"/>
      <c r="AD24" s="34"/>
      <c r="AE24" s="33"/>
      <c r="AF24" s="36"/>
    </row>
    <row r="25" spans="1:32" x14ac:dyDescent="0.3">
      <c r="A25" s="195">
        <v>7011445</v>
      </c>
      <c r="B25" s="334" t="s">
        <v>65</v>
      </c>
      <c r="C25" s="135" t="s">
        <v>151</v>
      </c>
      <c r="D25" s="111" t="s">
        <v>124</v>
      </c>
      <c r="E25" s="112" t="s">
        <v>125</v>
      </c>
      <c r="F25" s="221"/>
      <c r="G25" s="60">
        <v>18.117999999999999</v>
      </c>
      <c r="H25" s="489">
        <v>1</v>
      </c>
      <c r="I25" s="37">
        <v>5</v>
      </c>
      <c r="J25" s="38">
        <f t="shared" si="0"/>
        <v>0</v>
      </c>
      <c r="K25" s="39">
        <f t="shared" si="6"/>
        <v>0</v>
      </c>
      <c r="L25" s="492"/>
      <c r="M25" s="40">
        <v>15</v>
      </c>
      <c r="N25" s="41">
        <f t="shared" si="7"/>
        <v>0</v>
      </c>
      <c r="O25" s="39">
        <f t="shared" si="8"/>
        <v>0</v>
      </c>
      <c r="P25" s="172">
        <f t="shared" si="1"/>
        <v>0</v>
      </c>
      <c r="Q25" s="116">
        <f t="shared" si="9"/>
        <v>0</v>
      </c>
      <c r="R25" s="350">
        <f t="shared" si="2"/>
        <v>0</v>
      </c>
      <c r="S25" s="351">
        <f t="shared" si="3"/>
        <v>0</v>
      </c>
      <c r="T25" s="351">
        <f t="shared" si="10"/>
        <v>0</v>
      </c>
      <c r="U25" s="352">
        <v>0.89600000000000002</v>
      </c>
      <c r="V25" s="352">
        <f t="shared" si="4"/>
        <v>0</v>
      </c>
      <c r="W25" s="352">
        <f t="shared" si="5"/>
        <v>0</v>
      </c>
      <c r="X25" s="352">
        <f t="shared" si="11"/>
        <v>0</v>
      </c>
      <c r="Y25" s="162" t="str">
        <f>'Preis Sanco Wicu'!F29</f>
        <v/>
      </c>
      <c r="Z25" s="65">
        <f t="shared" si="12"/>
        <v>0</v>
      </c>
      <c r="AA25" s="443" t="str">
        <f t="shared" si="13"/>
        <v/>
      </c>
      <c r="AC25" s="33"/>
      <c r="AD25" s="34"/>
      <c r="AE25" s="33"/>
      <c r="AF25" s="36"/>
    </row>
    <row r="26" spans="1:32" ht="14.5" thickBot="1" x14ac:dyDescent="0.35">
      <c r="A26" s="199">
        <v>7011446</v>
      </c>
      <c r="B26" s="335" t="s">
        <v>65</v>
      </c>
      <c r="C26" s="136" t="s">
        <v>152</v>
      </c>
      <c r="D26" s="113" t="s">
        <v>124</v>
      </c>
      <c r="E26" s="114" t="s">
        <v>125</v>
      </c>
      <c r="F26" s="222"/>
      <c r="G26" s="61">
        <v>22.143999999999998</v>
      </c>
      <c r="H26" s="490">
        <v>1</v>
      </c>
      <c r="I26" s="49">
        <v>5</v>
      </c>
      <c r="J26" s="44">
        <f t="shared" si="0"/>
        <v>0</v>
      </c>
      <c r="K26" s="45">
        <f t="shared" si="6"/>
        <v>0</v>
      </c>
      <c r="L26" s="493"/>
      <c r="M26" s="46">
        <v>15</v>
      </c>
      <c r="N26" s="47">
        <f t="shared" si="7"/>
        <v>0</v>
      </c>
      <c r="O26" s="45">
        <f t="shared" si="8"/>
        <v>0</v>
      </c>
      <c r="P26" s="173">
        <f t="shared" si="1"/>
        <v>0</v>
      </c>
      <c r="Q26" s="117">
        <f t="shared" si="9"/>
        <v>0</v>
      </c>
      <c r="R26" s="353">
        <f t="shared" si="2"/>
        <v>0</v>
      </c>
      <c r="S26" s="354">
        <f t="shared" si="3"/>
        <v>0</v>
      </c>
      <c r="T26" s="354">
        <f t="shared" si="10"/>
        <v>0</v>
      </c>
      <c r="U26" s="355">
        <v>0.89600000000000002</v>
      </c>
      <c r="V26" s="355">
        <f t="shared" si="4"/>
        <v>0</v>
      </c>
      <c r="W26" s="355">
        <f t="shared" si="5"/>
        <v>0</v>
      </c>
      <c r="X26" s="355">
        <f t="shared" si="11"/>
        <v>0</v>
      </c>
      <c r="Y26" s="166" t="str">
        <f>'Preis Sanco Wicu'!F30</f>
        <v/>
      </c>
      <c r="Z26" s="66">
        <f t="shared" si="12"/>
        <v>0</v>
      </c>
      <c r="AA26" s="443" t="str">
        <f t="shared" si="13"/>
        <v/>
      </c>
      <c r="AC26" s="33"/>
      <c r="AD26" s="34"/>
      <c r="AE26" s="33"/>
      <c r="AF26" s="36"/>
    </row>
    <row r="27" spans="1:32" x14ac:dyDescent="0.3">
      <c r="A27" s="194">
        <v>7011218</v>
      </c>
      <c r="B27" s="333" t="s">
        <v>65</v>
      </c>
      <c r="C27" s="134" t="s">
        <v>154</v>
      </c>
      <c r="D27" s="109" t="s">
        <v>155</v>
      </c>
      <c r="E27" s="110" t="s">
        <v>156</v>
      </c>
      <c r="F27" s="220"/>
      <c r="G27" s="59">
        <v>0.14000000000000001</v>
      </c>
      <c r="H27" s="488">
        <v>1</v>
      </c>
      <c r="I27" s="26">
        <v>50</v>
      </c>
      <c r="J27" s="27">
        <f t="shared" si="0"/>
        <v>0</v>
      </c>
      <c r="K27" s="28">
        <f t="shared" si="6"/>
        <v>0</v>
      </c>
      <c r="L27" s="488">
        <v>35</v>
      </c>
      <c r="M27" s="29">
        <v>1750</v>
      </c>
      <c r="N27" s="30">
        <f t="shared" si="7"/>
        <v>0</v>
      </c>
      <c r="O27" s="28">
        <f t="shared" si="8"/>
        <v>0</v>
      </c>
      <c r="P27" s="178">
        <f t="shared" si="1"/>
        <v>0</v>
      </c>
      <c r="Q27" s="115">
        <f t="shared" si="9"/>
        <v>0</v>
      </c>
      <c r="R27" s="347">
        <f t="shared" si="2"/>
        <v>0</v>
      </c>
      <c r="S27" s="348">
        <f t="shared" si="3"/>
        <v>0</v>
      </c>
      <c r="T27" s="348">
        <f t="shared" si="10"/>
        <v>0</v>
      </c>
      <c r="U27" s="349">
        <v>0.89600000000000002</v>
      </c>
      <c r="V27" s="349">
        <f t="shared" si="4"/>
        <v>0</v>
      </c>
      <c r="W27" s="349">
        <f t="shared" si="5"/>
        <v>0</v>
      </c>
      <c r="X27" s="349">
        <f t="shared" si="11"/>
        <v>0</v>
      </c>
      <c r="Y27" s="179" t="str">
        <f>'Preis Sanco Wicu'!F32</f>
        <v/>
      </c>
      <c r="Z27" s="64">
        <f t="shared" si="12"/>
        <v>0</v>
      </c>
      <c r="AA27" s="443" t="str">
        <f t="shared" si="13"/>
        <v/>
      </c>
      <c r="AC27" s="33"/>
      <c r="AD27" s="34"/>
      <c r="AE27" s="33"/>
      <c r="AF27" s="36"/>
    </row>
    <row r="28" spans="1:32" x14ac:dyDescent="0.3">
      <c r="A28" s="195">
        <v>7011219</v>
      </c>
      <c r="B28" s="334" t="s">
        <v>65</v>
      </c>
      <c r="C28" s="135" t="s">
        <v>157</v>
      </c>
      <c r="D28" s="111" t="s">
        <v>155</v>
      </c>
      <c r="E28" s="112" t="s">
        <v>156</v>
      </c>
      <c r="F28" s="221"/>
      <c r="G28" s="60">
        <v>0.19600000000000001</v>
      </c>
      <c r="H28" s="489">
        <v>1</v>
      </c>
      <c r="I28" s="37">
        <v>50</v>
      </c>
      <c r="J28" s="38">
        <f t="shared" si="0"/>
        <v>0</v>
      </c>
      <c r="K28" s="39">
        <f t="shared" si="6"/>
        <v>0</v>
      </c>
      <c r="L28" s="489">
        <v>35</v>
      </c>
      <c r="M28" s="40">
        <v>1750</v>
      </c>
      <c r="N28" s="41">
        <f t="shared" si="7"/>
        <v>0</v>
      </c>
      <c r="O28" s="39">
        <f t="shared" si="8"/>
        <v>0</v>
      </c>
      <c r="P28" s="172">
        <f t="shared" si="1"/>
        <v>0</v>
      </c>
      <c r="Q28" s="116">
        <f t="shared" si="9"/>
        <v>0</v>
      </c>
      <c r="R28" s="350">
        <f t="shared" si="2"/>
        <v>0</v>
      </c>
      <c r="S28" s="351">
        <f t="shared" si="3"/>
        <v>0</v>
      </c>
      <c r="T28" s="351">
        <f t="shared" si="10"/>
        <v>0</v>
      </c>
      <c r="U28" s="352">
        <v>0.89600000000000002</v>
      </c>
      <c r="V28" s="352">
        <f t="shared" si="4"/>
        <v>0</v>
      </c>
      <c r="W28" s="352">
        <f t="shared" si="5"/>
        <v>0</v>
      </c>
      <c r="X28" s="352">
        <f t="shared" si="11"/>
        <v>0</v>
      </c>
      <c r="Y28" s="162" t="str">
        <f>'Preis Sanco Wicu'!F33</f>
        <v/>
      </c>
      <c r="Z28" s="65">
        <f t="shared" si="12"/>
        <v>0</v>
      </c>
      <c r="AA28" s="443" t="str">
        <f t="shared" si="13"/>
        <v/>
      </c>
      <c r="AC28" s="33"/>
      <c r="AD28" s="34"/>
      <c r="AE28" s="33"/>
      <c r="AF28" s="36"/>
    </row>
    <row r="29" spans="1:32" x14ac:dyDescent="0.3">
      <c r="A29" s="195">
        <v>7011220</v>
      </c>
      <c r="B29" s="334" t="s">
        <v>65</v>
      </c>
      <c r="C29" s="135" t="s">
        <v>127</v>
      </c>
      <c r="D29" s="111" t="s">
        <v>155</v>
      </c>
      <c r="E29" s="112" t="s">
        <v>156</v>
      </c>
      <c r="F29" s="221"/>
      <c r="G29" s="60">
        <v>0.252</v>
      </c>
      <c r="H29" s="489">
        <v>1</v>
      </c>
      <c r="I29" s="37">
        <v>50</v>
      </c>
      <c r="J29" s="38">
        <f t="shared" si="0"/>
        <v>0</v>
      </c>
      <c r="K29" s="39">
        <f t="shared" si="6"/>
        <v>0</v>
      </c>
      <c r="L29" s="489">
        <v>35</v>
      </c>
      <c r="M29" s="40">
        <v>1750</v>
      </c>
      <c r="N29" s="41">
        <f t="shared" si="7"/>
        <v>0</v>
      </c>
      <c r="O29" s="39">
        <f t="shared" si="8"/>
        <v>0</v>
      </c>
      <c r="P29" s="172">
        <f t="shared" si="1"/>
        <v>0</v>
      </c>
      <c r="Q29" s="116">
        <f t="shared" si="9"/>
        <v>0</v>
      </c>
      <c r="R29" s="350">
        <f t="shared" si="2"/>
        <v>0</v>
      </c>
      <c r="S29" s="351">
        <f t="shared" si="3"/>
        <v>0</v>
      </c>
      <c r="T29" s="351">
        <f t="shared" si="10"/>
        <v>0</v>
      </c>
      <c r="U29" s="352">
        <v>0.89600000000000002</v>
      </c>
      <c r="V29" s="352">
        <f t="shared" si="4"/>
        <v>0</v>
      </c>
      <c r="W29" s="352">
        <f t="shared" si="5"/>
        <v>0</v>
      </c>
      <c r="X29" s="352">
        <f t="shared" si="11"/>
        <v>0</v>
      </c>
      <c r="Y29" s="162" t="str">
        <f>'Preis Sanco Wicu'!F34</f>
        <v/>
      </c>
      <c r="Z29" s="65">
        <f t="shared" si="12"/>
        <v>0</v>
      </c>
      <c r="AA29" s="443" t="str">
        <f t="shared" si="13"/>
        <v/>
      </c>
      <c r="AC29" s="33"/>
      <c r="AD29" s="34"/>
      <c r="AE29" s="33"/>
      <c r="AF29" s="36"/>
    </row>
    <row r="30" spans="1:32" x14ac:dyDescent="0.3">
      <c r="A30" s="195">
        <v>7011222</v>
      </c>
      <c r="B30" s="334" t="s">
        <v>65</v>
      </c>
      <c r="C30" s="135" t="s">
        <v>128</v>
      </c>
      <c r="D30" s="140" t="s">
        <v>155</v>
      </c>
      <c r="E30" s="141" t="s">
        <v>156</v>
      </c>
      <c r="F30" s="221"/>
      <c r="G30" s="60">
        <v>0.308</v>
      </c>
      <c r="H30" s="489">
        <v>1</v>
      </c>
      <c r="I30" s="37">
        <v>50</v>
      </c>
      <c r="J30" s="38">
        <f t="shared" si="0"/>
        <v>0</v>
      </c>
      <c r="K30" s="39">
        <f t="shared" si="6"/>
        <v>0</v>
      </c>
      <c r="L30" s="489">
        <v>30</v>
      </c>
      <c r="M30" s="40">
        <v>1500</v>
      </c>
      <c r="N30" s="41">
        <f t="shared" si="7"/>
        <v>0</v>
      </c>
      <c r="O30" s="39">
        <f t="shared" si="8"/>
        <v>0</v>
      </c>
      <c r="P30" s="172">
        <f t="shared" si="1"/>
        <v>0</v>
      </c>
      <c r="Q30" s="116">
        <f t="shared" si="9"/>
        <v>0</v>
      </c>
      <c r="R30" s="350">
        <f t="shared" si="2"/>
        <v>0</v>
      </c>
      <c r="S30" s="351">
        <f t="shared" si="3"/>
        <v>0</v>
      </c>
      <c r="T30" s="351">
        <f t="shared" si="10"/>
        <v>0</v>
      </c>
      <c r="U30" s="352">
        <v>0.89600000000000002</v>
      </c>
      <c r="V30" s="352">
        <f t="shared" si="4"/>
        <v>0</v>
      </c>
      <c r="W30" s="352">
        <f t="shared" si="5"/>
        <v>0</v>
      </c>
      <c r="X30" s="352">
        <f t="shared" si="11"/>
        <v>0</v>
      </c>
      <c r="Y30" s="162" t="str">
        <f>'Preis Sanco Wicu'!F35</f>
        <v/>
      </c>
      <c r="Z30" s="65">
        <f t="shared" si="12"/>
        <v>0</v>
      </c>
      <c r="AA30" s="443" t="str">
        <f t="shared" si="13"/>
        <v/>
      </c>
      <c r="AC30" s="33"/>
      <c r="AD30" s="34"/>
      <c r="AE30" s="33"/>
      <c r="AF30" s="36"/>
    </row>
    <row r="31" spans="1:32" x14ac:dyDescent="0.3">
      <c r="A31" s="195">
        <v>7011227</v>
      </c>
      <c r="B31" s="334" t="s">
        <v>65</v>
      </c>
      <c r="C31" s="135" t="s">
        <v>129</v>
      </c>
      <c r="D31" s="140" t="s">
        <v>155</v>
      </c>
      <c r="E31" s="141" t="s">
        <v>156</v>
      </c>
      <c r="F31" s="221"/>
      <c r="G31" s="60">
        <v>0.39100000000000001</v>
      </c>
      <c r="H31" s="489">
        <v>1</v>
      </c>
      <c r="I31" s="37">
        <v>50</v>
      </c>
      <c r="J31" s="38">
        <f t="shared" si="0"/>
        <v>0</v>
      </c>
      <c r="K31" s="39">
        <f t="shared" si="6"/>
        <v>0</v>
      </c>
      <c r="L31" s="489">
        <v>25</v>
      </c>
      <c r="M31" s="40">
        <v>1250</v>
      </c>
      <c r="N31" s="41">
        <f t="shared" si="7"/>
        <v>0</v>
      </c>
      <c r="O31" s="39">
        <f t="shared" si="8"/>
        <v>0</v>
      </c>
      <c r="P31" s="172">
        <f t="shared" si="1"/>
        <v>0</v>
      </c>
      <c r="Q31" s="116">
        <f t="shared" si="9"/>
        <v>0</v>
      </c>
      <c r="R31" s="350">
        <f t="shared" si="2"/>
        <v>0</v>
      </c>
      <c r="S31" s="351">
        <f t="shared" si="3"/>
        <v>0</v>
      </c>
      <c r="T31" s="351">
        <f t="shared" si="10"/>
        <v>0</v>
      </c>
      <c r="U31" s="352">
        <v>0.89600000000000002</v>
      </c>
      <c r="V31" s="352">
        <f t="shared" si="4"/>
        <v>0</v>
      </c>
      <c r="W31" s="352">
        <f t="shared" si="5"/>
        <v>0</v>
      </c>
      <c r="X31" s="352">
        <f t="shared" si="11"/>
        <v>0</v>
      </c>
      <c r="Y31" s="162" t="str">
        <f>'Preis Sanco Wicu'!F36</f>
        <v/>
      </c>
      <c r="Z31" s="65">
        <f t="shared" si="12"/>
        <v>0</v>
      </c>
      <c r="AA31" s="443" t="str">
        <f t="shared" si="13"/>
        <v/>
      </c>
      <c r="AC31" s="33"/>
      <c r="AD31" s="34"/>
      <c r="AE31" s="33"/>
      <c r="AF31" s="36"/>
    </row>
    <row r="32" spans="1:32" x14ac:dyDescent="0.3">
      <c r="A32" s="195">
        <v>7011231</v>
      </c>
      <c r="B32" s="334" t="s">
        <v>65</v>
      </c>
      <c r="C32" s="135" t="s">
        <v>131</v>
      </c>
      <c r="D32" s="140" t="s">
        <v>155</v>
      </c>
      <c r="E32" s="141" t="s">
        <v>156</v>
      </c>
      <c r="F32" s="221"/>
      <c r="G32" s="60">
        <v>0.47499999999999998</v>
      </c>
      <c r="H32" s="489">
        <v>1</v>
      </c>
      <c r="I32" s="37">
        <v>25</v>
      </c>
      <c r="J32" s="38">
        <f t="shared" si="0"/>
        <v>0</v>
      </c>
      <c r="K32" s="39">
        <f t="shared" si="6"/>
        <v>0</v>
      </c>
      <c r="L32" s="489">
        <v>25</v>
      </c>
      <c r="M32" s="40">
        <v>625</v>
      </c>
      <c r="N32" s="41">
        <f t="shared" si="7"/>
        <v>0</v>
      </c>
      <c r="O32" s="39">
        <f t="shared" si="8"/>
        <v>0</v>
      </c>
      <c r="P32" s="172">
        <f t="shared" si="1"/>
        <v>0</v>
      </c>
      <c r="Q32" s="116">
        <f t="shared" si="9"/>
        <v>0</v>
      </c>
      <c r="R32" s="350">
        <f t="shared" si="2"/>
        <v>0</v>
      </c>
      <c r="S32" s="351">
        <f t="shared" si="3"/>
        <v>0</v>
      </c>
      <c r="T32" s="351">
        <f t="shared" si="10"/>
        <v>0</v>
      </c>
      <c r="U32" s="352">
        <v>0.89600000000000002</v>
      </c>
      <c r="V32" s="352">
        <f t="shared" si="4"/>
        <v>0</v>
      </c>
      <c r="W32" s="352">
        <f t="shared" si="5"/>
        <v>0</v>
      </c>
      <c r="X32" s="352">
        <f t="shared" si="11"/>
        <v>0</v>
      </c>
      <c r="Y32" s="162" t="str">
        <f>'Preis Sanco Wicu'!F37</f>
        <v/>
      </c>
      <c r="Z32" s="65">
        <f t="shared" si="12"/>
        <v>0</v>
      </c>
      <c r="AA32" s="443" t="str">
        <f t="shared" si="13"/>
        <v/>
      </c>
      <c r="AC32" s="33"/>
      <c r="AD32" s="34"/>
      <c r="AE32" s="33"/>
      <c r="AF32" s="36"/>
    </row>
    <row r="33" spans="1:32" ht="14.5" thickBot="1" x14ac:dyDescent="0.35">
      <c r="A33" s="199">
        <v>7011234</v>
      </c>
      <c r="B33" s="335" t="s">
        <v>65</v>
      </c>
      <c r="C33" s="226" t="s">
        <v>133</v>
      </c>
      <c r="D33" s="113" t="s">
        <v>155</v>
      </c>
      <c r="E33" s="114" t="s">
        <v>156</v>
      </c>
      <c r="F33" s="222"/>
      <c r="G33" s="61">
        <v>0.58699999999999997</v>
      </c>
      <c r="H33" s="490">
        <v>1</v>
      </c>
      <c r="I33" s="49">
        <v>25</v>
      </c>
      <c r="J33" s="44">
        <f t="shared" si="0"/>
        <v>0</v>
      </c>
      <c r="K33" s="45">
        <f t="shared" si="6"/>
        <v>0</v>
      </c>
      <c r="L33" s="490">
        <v>20</v>
      </c>
      <c r="M33" s="46">
        <v>500</v>
      </c>
      <c r="N33" s="47">
        <f t="shared" si="7"/>
        <v>0</v>
      </c>
      <c r="O33" s="45">
        <f t="shared" si="8"/>
        <v>0</v>
      </c>
      <c r="P33" s="173">
        <f t="shared" si="1"/>
        <v>0</v>
      </c>
      <c r="Q33" s="117">
        <f t="shared" si="9"/>
        <v>0</v>
      </c>
      <c r="R33" s="353">
        <f t="shared" si="2"/>
        <v>0</v>
      </c>
      <c r="S33" s="354">
        <f t="shared" si="3"/>
        <v>0</v>
      </c>
      <c r="T33" s="354">
        <f t="shared" si="10"/>
        <v>0</v>
      </c>
      <c r="U33" s="355">
        <v>1.4</v>
      </c>
      <c r="V33" s="355">
        <f t="shared" si="4"/>
        <v>0</v>
      </c>
      <c r="W33" s="355">
        <f t="shared" si="5"/>
        <v>0</v>
      </c>
      <c r="X33" s="355">
        <f t="shared" si="11"/>
        <v>0</v>
      </c>
      <c r="Y33" s="166" t="str">
        <f>'Preis Sanco Wicu'!F38</f>
        <v/>
      </c>
      <c r="Z33" s="66">
        <f t="shared" si="12"/>
        <v>0</v>
      </c>
      <c r="AA33" s="443" t="str">
        <f t="shared" si="13"/>
        <v/>
      </c>
      <c r="AC33" s="33"/>
      <c r="AD33" s="34"/>
      <c r="AE33" s="33"/>
      <c r="AF33" s="36"/>
    </row>
    <row r="34" spans="1:32" x14ac:dyDescent="0.3">
      <c r="A34" s="194">
        <v>7134765</v>
      </c>
      <c r="B34" s="333" t="s">
        <v>65</v>
      </c>
      <c r="C34" s="134" t="s">
        <v>128</v>
      </c>
      <c r="D34" s="109" t="s">
        <v>153</v>
      </c>
      <c r="E34" s="110" t="s">
        <v>125</v>
      </c>
      <c r="F34" s="220"/>
      <c r="G34" s="59">
        <v>0.308</v>
      </c>
      <c r="H34" s="488">
        <v>20</v>
      </c>
      <c r="I34" s="26">
        <v>100</v>
      </c>
      <c r="J34" s="27">
        <f t="shared" si="0"/>
        <v>0</v>
      </c>
      <c r="K34" s="28">
        <f t="shared" si="6"/>
        <v>0</v>
      </c>
      <c r="L34" s="488">
        <v>20</v>
      </c>
      <c r="M34" s="29">
        <v>2000</v>
      </c>
      <c r="N34" s="30">
        <f t="shared" si="7"/>
        <v>0</v>
      </c>
      <c r="O34" s="28">
        <f t="shared" si="8"/>
        <v>0</v>
      </c>
      <c r="P34" s="178">
        <f t="shared" si="1"/>
        <v>0</v>
      </c>
      <c r="Q34" s="115">
        <f t="shared" si="9"/>
        <v>0</v>
      </c>
      <c r="R34" s="347">
        <f t="shared" si="2"/>
        <v>0</v>
      </c>
      <c r="S34" s="348">
        <f t="shared" si="3"/>
        <v>0</v>
      </c>
      <c r="T34" s="348">
        <f t="shared" si="10"/>
        <v>0</v>
      </c>
      <c r="U34" s="349">
        <v>0.89600000000000002</v>
      </c>
      <c r="V34" s="349">
        <f t="shared" si="4"/>
        <v>0</v>
      </c>
      <c r="W34" s="349">
        <f t="shared" si="5"/>
        <v>0</v>
      </c>
      <c r="X34" s="349">
        <f t="shared" si="11"/>
        <v>0</v>
      </c>
      <c r="Y34" s="179" t="str">
        <f>'Preis Sanco Wicu'!F40</f>
        <v/>
      </c>
      <c r="Z34" s="64">
        <f t="shared" si="12"/>
        <v>0</v>
      </c>
      <c r="AA34" s="443" t="str">
        <f t="shared" si="13"/>
        <v/>
      </c>
      <c r="AC34" s="33"/>
      <c r="AD34" s="34"/>
      <c r="AE34" s="33"/>
      <c r="AF34" s="36"/>
    </row>
    <row r="35" spans="1:32" x14ac:dyDescent="0.3">
      <c r="A35" s="195">
        <v>7134766</v>
      </c>
      <c r="B35" s="334" t="s">
        <v>65</v>
      </c>
      <c r="C35" s="135" t="s">
        <v>129</v>
      </c>
      <c r="D35" s="111" t="s">
        <v>153</v>
      </c>
      <c r="E35" s="112" t="s">
        <v>125</v>
      </c>
      <c r="F35" s="221"/>
      <c r="G35" s="60">
        <v>0.39100000000000001</v>
      </c>
      <c r="H35" s="489">
        <v>20</v>
      </c>
      <c r="I35" s="37">
        <v>100</v>
      </c>
      <c r="J35" s="38">
        <f t="shared" si="0"/>
        <v>0</v>
      </c>
      <c r="K35" s="39">
        <f t="shared" si="6"/>
        <v>0</v>
      </c>
      <c r="L35" s="489">
        <v>20</v>
      </c>
      <c r="M35" s="40">
        <v>2000</v>
      </c>
      <c r="N35" s="41">
        <f t="shared" si="7"/>
        <v>0</v>
      </c>
      <c r="O35" s="39">
        <f t="shared" si="8"/>
        <v>0</v>
      </c>
      <c r="P35" s="172">
        <f t="shared" si="1"/>
        <v>0</v>
      </c>
      <c r="Q35" s="116">
        <f t="shared" si="9"/>
        <v>0</v>
      </c>
      <c r="R35" s="350">
        <f t="shared" si="2"/>
        <v>0</v>
      </c>
      <c r="S35" s="351">
        <f t="shared" si="3"/>
        <v>0</v>
      </c>
      <c r="T35" s="351">
        <f t="shared" si="10"/>
        <v>0</v>
      </c>
      <c r="U35" s="352">
        <v>0.89600000000000002</v>
      </c>
      <c r="V35" s="352">
        <f t="shared" si="4"/>
        <v>0</v>
      </c>
      <c r="W35" s="352">
        <f t="shared" si="5"/>
        <v>0</v>
      </c>
      <c r="X35" s="352">
        <f t="shared" si="11"/>
        <v>0</v>
      </c>
      <c r="Y35" s="162" t="str">
        <f>'Preis Sanco Wicu'!F41</f>
        <v/>
      </c>
      <c r="Z35" s="65">
        <f t="shared" si="12"/>
        <v>0</v>
      </c>
      <c r="AA35" s="443" t="str">
        <f t="shared" si="13"/>
        <v/>
      </c>
      <c r="AC35" s="33"/>
      <c r="AD35" s="34"/>
      <c r="AE35" s="33"/>
      <c r="AF35" s="36"/>
    </row>
    <row r="36" spans="1:32" x14ac:dyDescent="0.3">
      <c r="A36" s="195">
        <v>7134767</v>
      </c>
      <c r="B36" s="334" t="s">
        <v>65</v>
      </c>
      <c r="C36" s="135" t="s">
        <v>131</v>
      </c>
      <c r="D36" s="111" t="s">
        <v>153</v>
      </c>
      <c r="E36" s="112" t="s">
        <v>125</v>
      </c>
      <c r="F36" s="221"/>
      <c r="G36" s="60">
        <v>0.47499999999999998</v>
      </c>
      <c r="H36" s="489">
        <v>10</v>
      </c>
      <c r="I36" s="37">
        <v>50</v>
      </c>
      <c r="J36" s="38">
        <f t="shared" si="0"/>
        <v>0</v>
      </c>
      <c r="K36" s="39">
        <f t="shared" si="6"/>
        <v>0</v>
      </c>
      <c r="L36" s="489">
        <v>40</v>
      </c>
      <c r="M36" s="40">
        <v>2000</v>
      </c>
      <c r="N36" s="41">
        <f t="shared" si="7"/>
        <v>0</v>
      </c>
      <c r="O36" s="39">
        <f t="shared" si="8"/>
        <v>0</v>
      </c>
      <c r="P36" s="172">
        <f t="shared" si="1"/>
        <v>0</v>
      </c>
      <c r="Q36" s="116">
        <f t="shared" si="9"/>
        <v>0</v>
      </c>
      <c r="R36" s="350">
        <f t="shared" si="2"/>
        <v>0</v>
      </c>
      <c r="S36" s="351">
        <f t="shared" si="3"/>
        <v>0</v>
      </c>
      <c r="T36" s="351">
        <f t="shared" si="10"/>
        <v>0</v>
      </c>
      <c r="U36" s="352">
        <v>0.89600000000000002</v>
      </c>
      <c r="V36" s="352">
        <f t="shared" si="4"/>
        <v>0</v>
      </c>
      <c r="W36" s="352">
        <f t="shared" si="5"/>
        <v>0</v>
      </c>
      <c r="X36" s="352">
        <f t="shared" si="11"/>
        <v>0</v>
      </c>
      <c r="Y36" s="162" t="str">
        <f>'Preis Sanco Wicu'!F42</f>
        <v/>
      </c>
      <c r="Z36" s="65">
        <f t="shared" si="12"/>
        <v>0</v>
      </c>
      <c r="AA36" s="443" t="str">
        <f t="shared" si="13"/>
        <v/>
      </c>
      <c r="AC36" s="33"/>
      <c r="AD36" s="34"/>
      <c r="AE36" s="33"/>
      <c r="AF36" s="36"/>
    </row>
    <row r="37" spans="1:32" x14ac:dyDescent="0.3">
      <c r="A37" s="195">
        <v>7134768</v>
      </c>
      <c r="B37" s="334" t="s">
        <v>65</v>
      </c>
      <c r="C37" s="135" t="s">
        <v>133</v>
      </c>
      <c r="D37" s="111" t="s">
        <v>153</v>
      </c>
      <c r="E37" s="112" t="s">
        <v>125</v>
      </c>
      <c r="F37" s="221"/>
      <c r="G37" s="60">
        <v>0.58699999999999997</v>
      </c>
      <c r="H37" s="489">
        <v>10</v>
      </c>
      <c r="I37" s="37">
        <v>50</v>
      </c>
      <c r="J37" s="38">
        <f t="shared" si="0"/>
        <v>0</v>
      </c>
      <c r="K37" s="39">
        <f t="shared" si="6"/>
        <v>0</v>
      </c>
      <c r="L37" s="489">
        <v>30</v>
      </c>
      <c r="M37" s="40">
        <v>1500</v>
      </c>
      <c r="N37" s="41">
        <f t="shared" si="7"/>
        <v>0</v>
      </c>
      <c r="O37" s="39">
        <f t="shared" si="8"/>
        <v>0</v>
      </c>
      <c r="P37" s="172">
        <f t="shared" si="1"/>
        <v>0</v>
      </c>
      <c r="Q37" s="116">
        <f t="shared" si="9"/>
        <v>0</v>
      </c>
      <c r="R37" s="350">
        <f t="shared" si="2"/>
        <v>0</v>
      </c>
      <c r="S37" s="351">
        <f t="shared" si="3"/>
        <v>0</v>
      </c>
      <c r="T37" s="351">
        <f t="shared" si="10"/>
        <v>0</v>
      </c>
      <c r="U37" s="352">
        <v>0.89600000000000002</v>
      </c>
      <c r="V37" s="352">
        <f t="shared" si="4"/>
        <v>0</v>
      </c>
      <c r="W37" s="352">
        <f t="shared" si="5"/>
        <v>0</v>
      </c>
      <c r="X37" s="352">
        <f t="shared" si="11"/>
        <v>0</v>
      </c>
      <c r="Y37" s="162" t="str">
        <f>'Preis Sanco Wicu'!F43</f>
        <v/>
      </c>
      <c r="Z37" s="65">
        <f t="shared" si="12"/>
        <v>0</v>
      </c>
      <c r="AA37" s="443" t="str">
        <f t="shared" si="13"/>
        <v/>
      </c>
      <c r="AC37" s="33"/>
      <c r="AD37" s="34"/>
      <c r="AE37" s="33"/>
      <c r="AF37" s="36"/>
    </row>
    <row r="38" spans="1:32" x14ac:dyDescent="0.3">
      <c r="A38" s="195">
        <v>7134769</v>
      </c>
      <c r="B38" s="334" t="s">
        <v>65</v>
      </c>
      <c r="C38" s="135" t="s">
        <v>135</v>
      </c>
      <c r="D38" s="111" t="s">
        <v>153</v>
      </c>
      <c r="E38" s="112" t="s">
        <v>125</v>
      </c>
      <c r="F38" s="221"/>
      <c r="G38" s="60">
        <v>0.75600000000000001</v>
      </c>
      <c r="H38" s="489">
        <v>10</v>
      </c>
      <c r="I38" s="37">
        <v>50</v>
      </c>
      <c r="J38" s="38">
        <f t="shared" ref="J38:J69" si="14">ROUND((R38-N38)*M38/I38,0)</f>
        <v>0</v>
      </c>
      <c r="K38" s="39">
        <f t="shared" si="6"/>
        <v>0</v>
      </c>
      <c r="L38" s="489">
        <v>30</v>
      </c>
      <c r="M38" s="40">
        <v>1500</v>
      </c>
      <c r="N38" s="41">
        <f t="shared" si="7"/>
        <v>0</v>
      </c>
      <c r="O38" s="39">
        <f t="shared" si="8"/>
        <v>0</v>
      </c>
      <c r="P38" s="172">
        <f t="shared" ref="P38:P69" si="15">G38*Q38</f>
        <v>0</v>
      </c>
      <c r="Q38" s="116">
        <f t="shared" si="9"/>
        <v>0</v>
      </c>
      <c r="R38" s="350">
        <f t="shared" ref="R38:R69" si="16">ROUND(F38/M38,3)</f>
        <v>0</v>
      </c>
      <c r="S38" s="351">
        <f t="shared" ref="S38:S69" si="17">K38/M38</f>
        <v>0</v>
      </c>
      <c r="T38" s="351">
        <f t="shared" si="10"/>
        <v>0</v>
      </c>
      <c r="U38" s="352">
        <v>0.89600000000000002</v>
      </c>
      <c r="V38" s="352">
        <f t="shared" ref="V38:V69" si="18">S38*U38</f>
        <v>0</v>
      </c>
      <c r="W38" s="352">
        <f t="shared" ref="W38:W69" si="19">N38*U38</f>
        <v>0</v>
      </c>
      <c r="X38" s="352">
        <f t="shared" si="11"/>
        <v>0</v>
      </c>
      <c r="Y38" s="162" t="str">
        <f>'Preis Sanco Wicu'!F44</f>
        <v/>
      </c>
      <c r="Z38" s="65">
        <f t="shared" si="12"/>
        <v>0</v>
      </c>
      <c r="AA38" s="443" t="str">
        <f t="shared" si="13"/>
        <v/>
      </c>
      <c r="AC38" s="33"/>
      <c r="AD38" s="34"/>
      <c r="AE38" s="33"/>
      <c r="AF38" s="36"/>
    </row>
    <row r="39" spans="1:32" ht="14.5" thickBot="1" x14ac:dyDescent="0.35">
      <c r="A39" s="199">
        <v>7011426</v>
      </c>
      <c r="B39" s="335" t="s">
        <v>65</v>
      </c>
      <c r="C39" s="136" t="s">
        <v>136</v>
      </c>
      <c r="D39" s="113" t="s">
        <v>153</v>
      </c>
      <c r="E39" s="114" t="s">
        <v>125</v>
      </c>
      <c r="F39" s="222"/>
      <c r="G39" s="61">
        <v>1.1100000000000001</v>
      </c>
      <c r="H39" s="490">
        <v>5</v>
      </c>
      <c r="I39" s="49">
        <v>25</v>
      </c>
      <c r="J39" s="44">
        <f t="shared" si="14"/>
        <v>0</v>
      </c>
      <c r="K39" s="45">
        <f t="shared" si="6"/>
        <v>0</v>
      </c>
      <c r="L39" s="490">
        <v>30</v>
      </c>
      <c r="M39" s="46">
        <v>750</v>
      </c>
      <c r="N39" s="47">
        <f t="shared" si="7"/>
        <v>0</v>
      </c>
      <c r="O39" s="45">
        <f t="shared" si="8"/>
        <v>0</v>
      </c>
      <c r="P39" s="173">
        <f t="shared" si="15"/>
        <v>0</v>
      </c>
      <c r="Q39" s="117">
        <f t="shared" si="9"/>
        <v>0</v>
      </c>
      <c r="R39" s="353">
        <f t="shared" si="16"/>
        <v>0</v>
      </c>
      <c r="S39" s="354">
        <f t="shared" si="17"/>
        <v>0</v>
      </c>
      <c r="T39" s="354">
        <f t="shared" si="10"/>
        <v>0</v>
      </c>
      <c r="U39" s="355">
        <v>0.89600000000000002</v>
      </c>
      <c r="V39" s="355">
        <f t="shared" si="18"/>
        <v>0</v>
      </c>
      <c r="W39" s="355">
        <f t="shared" si="19"/>
        <v>0</v>
      </c>
      <c r="X39" s="355">
        <f t="shared" si="11"/>
        <v>0</v>
      </c>
      <c r="Y39" s="166" t="str">
        <f>'Preis Sanco Wicu'!F45</f>
        <v/>
      </c>
      <c r="Z39" s="66">
        <f t="shared" si="12"/>
        <v>0</v>
      </c>
      <c r="AA39" s="443" t="str">
        <f t="shared" si="13"/>
        <v/>
      </c>
      <c r="AC39" s="33"/>
      <c r="AD39" s="34"/>
      <c r="AE39" s="33"/>
      <c r="AF39" s="36"/>
    </row>
    <row r="40" spans="1:32" x14ac:dyDescent="0.3">
      <c r="A40" s="194">
        <v>7011284</v>
      </c>
      <c r="B40" s="333" t="s">
        <v>65</v>
      </c>
      <c r="C40" s="134" t="s">
        <v>130</v>
      </c>
      <c r="D40" s="109" t="s">
        <v>124</v>
      </c>
      <c r="E40" s="110" t="s">
        <v>125</v>
      </c>
      <c r="F40" s="220"/>
      <c r="G40" s="59">
        <v>0.56599999999999995</v>
      </c>
      <c r="H40" s="488">
        <v>10</v>
      </c>
      <c r="I40" s="26">
        <v>50</v>
      </c>
      <c r="J40" s="27">
        <f t="shared" si="14"/>
        <v>0</v>
      </c>
      <c r="K40" s="28">
        <f t="shared" si="6"/>
        <v>0</v>
      </c>
      <c r="L40" s="488">
        <v>20</v>
      </c>
      <c r="M40" s="29">
        <v>1000</v>
      </c>
      <c r="N40" s="30">
        <f t="shared" si="7"/>
        <v>0</v>
      </c>
      <c r="O40" s="28">
        <f t="shared" si="8"/>
        <v>0</v>
      </c>
      <c r="P40" s="178">
        <f t="shared" si="15"/>
        <v>0</v>
      </c>
      <c r="Q40" s="115">
        <f t="shared" si="9"/>
        <v>0</v>
      </c>
      <c r="R40" s="347">
        <f t="shared" si="16"/>
        <v>0</v>
      </c>
      <c r="S40" s="348">
        <f t="shared" si="17"/>
        <v>0</v>
      </c>
      <c r="T40" s="348">
        <f t="shared" si="10"/>
        <v>0</v>
      </c>
      <c r="U40" s="349">
        <v>0.89600000000000002</v>
      </c>
      <c r="V40" s="349">
        <f t="shared" si="18"/>
        <v>0</v>
      </c>
      <c r="W40" s="349">
        <f t="shared" si="19"/>
        <v>0</v>
      </c>
      <c r="X40" s="349">
        <f t="shared" si="11"/>
        <v>0</v>
      </c>
      <c r="Y40" s="179" t="str">
        <f>'Preis Sanco Wicu'!F47</f>
        <v/>
      </c>
      <c r="Z40" s="64">
        <f t="shared" si="12"/>
        <v>0</v>
      </c>
      <c r="AA40" s="443" t="str">
        <f t="shared" si="13"/>
        <v/>
      </c>
      <c r="AC40" s="33"/>
      <c r="AD40" s="34"/>
      <c r="AE40" s="33"/>
      <c r="AF40" s="36"/>
    </row>
    <row r="41" spans="1:32" x14ac:dyDescent="0.3">
      <c r="A41" s="195">
        <v>7011290</v>
      </c>
      <c r="B41" s="334" t="s">
        <v>65</v>
      </c>
      <c r="C41" s="135" t="s">
        <v>132</v>
      </c>
      <c r="D41" s="111" t="s">
        <v>124</v>
      </c>
      <c r="E41" s="112" t="s">
        <v>125</v>
      </c>
      <c r="F41" s="221"/>
      <c r="G41" s="60">
        <v>0.69199999999999995</v>
      </c>
      <c r="H41" s="489">
        <v>10</v>
      </c>
      <c r="I41" s="37">
        <v>50</v>
      </c>
      <c r="J41" s="38">
        <f t="shared" si="14"/>
        <v>0</v>
      </c>
      <c r="K41" s="39">
        <f t="shared" si="6"/>
        <v>0</v>
      </c>
      <c r="L41" s="489">
        <v>20</v>
      </c>
      <c r="M41" s="40">
        <v>1000</v>
      </c>
      <c r="N41" s="41">
        <f t="shared" si="7"/>
        <v>0</v>
      </c>
      <c r="O41" s="39">
        <f t="shared" si="8"/>
        <v>0</v>
      </c>
      <c r="P41" s="172">
        <f t="shared" si="15"/>
        <v>0</v>
      </c>
      <c r="Q41" s="116">
        <f t="shared" si="9"/>
        <v>0</v>
      </c>
      <c r="R41" s="350">
        <f t="shared" si="16"/>
        <v>0</v>
      </c>
      <c r="S41" s="351">
        <f t="shared" si="17"/>
        <v>0</v>
      </c>
      <c r="T41" s="351">
        <f t="shared" si="10"/>
        <v>0</v>
      </c>
      <c r="U41" s="352">
        <v>0.89600000000000002</v>
      </c>
      <c r="V41" s="352">
        <f t="shared" si="18"/>
        <v>0</v>
      </c>
      <c r="W41" s="352">
        <f t="shared" si="19"/>
        <v>0</v>
      </c>
      <c r="X41" s="352">
        <f t="shared" si="11"/>
        <v>0</v>
      </c>
      <c r="Y41" s="162" t="str">
        <f>'Preis Sanco Wicu'!F48</f>
        <v/>
      </c>
      <c r="Z41" s="65">
        <f t="shared" si="12"/>
        <v>0</v>
      </c>
      <c r="AA41" s="443" t="str">
        <f t="shared" si="13"/>
        <v/>
      </c>
      <c r="AC41" s="33"/>
      <c r="AD41" s="34"/>
      <c r="AE41" s="33"/>
      <c r="AF41" s="36"/>
    </row>
    <row r="42" spans="1:32" x14ac:dyDescent="0.3">
      <c r="A42" s="195">
        <v>7011299</v>
      </c>
      <c r="B42" s="334" t="s">
        <v>65</v>
      </c>
      <c r="C42" s="135" t="s">
        <v>134</v>
      </c>
      <c r="D42" s="111" t="s">
        <v>124</v>
      </c>
      <c r="E42" s="112" t="s">
        <v>125</v>
      </c>
      <c r="F42" s="221"/>
      <c r="G42" s="60">
        <v>0.86</v>
      </c>
      <c r="H42" s="489">
        <v>10</v>
      </c>
      <c r="I42" s="37">
        <v>50</v>
      </c>
      <c r="J42" s="38">
        <f t="shared" si="14"/>
        <v>0</v>
      </c>
      <c r="K42" s="39">
        <f t="shared" si="6"/>
        <v>0</v>
      </c>
      <c r="L42" s="489">
        <v>20</v>
      </c>
      <c r="M42" s="40">
        <v>1000</v>
      </c>
      <c r="N42" s="41">
        <f t="shared" si="7"/>
        <v>0</v>
      </c>
      <c r="O42" s="39">
        <f t="shared" si="8"/>
        <v>0</v>
      </c>
      <c r="P42" s="172">
        <f t="shared" si="15"/>
        <v>0</v>
      </c>
      <c r="Q42" s="116">
        <f t="shared" si="9"/>
        <v>0</v>
      </c>
      <c r="R42" s="350">
        <f t="shared" si="16"/>
        <v>0</v>
      </c>
      <c r="S42" s="351">
        <f t="shared" si="17"/>
        <v>0</v>
      </c>
      <c r="T42" s="351">
        <f t="shared" si="10"/>
        <v>0</v>
      </c>
      <c r="U42" s="352">
        <v>0.89600000000000002</v>
      </c>
      <c r="V42" s="352">
        <f t="shared" si="18"/>
        <v>0</v>
      </c>
      <c r="W42" s="352">
        <f t="shared" si="19"/>
        <v>0</v>
      </c>
      <c r="X42" s="352">
        <f t="shared" si="11"/>
        <v>0</v>
      </c>
      <c r="Y42" s="162" t="str">
        <f>'Preis Sanco Wicu'!F49</f>
        <v/>
      </c>
      <c r="Z42" s="65">
        <f t="shared" si="12"/>
        <v>0</v>
      </c>
      <c r="AA42" s="443" t="str">
        <f t="shared" si="13"/>
        <v/>
      </c>
      <c r="AC42" s="33"/>
      <c r="AD42" s="34"/>
      <c r="AE42" s="33"/>
      <c r="AF42" s="36"/>
    </row>
    <row r="43" spans="1:32" x14ac:dyDescent="0.3">
      <c r="A43" s="195">
        <v>7011316</v>
      </c>
      <c r="B43" s="334" t="s">
        <v>65</v>
      </c>
      <c r="C43" s="137" t="s">
        <v>136</v>
      </c>
      <c r="D43" s="111" t="s">
        <v>124</v>
      </c>
      <c r="E43" s="112" t="s">
        <v>125</v>
      </c>
      <c r="F43" s="221"/>
      <c r="G43" s="60">
        <v>1.1100000000000001</v>
      </c>
      <c r="H43" s="489">
        <v>5</v>
      </c>
      <c r="I43" s="37">
        <v>25</v>
      </c>
      <c r="J43" s="38">
        <f t="shared" si="14"/>
        <v>0</v>
      </c>
      <c r="K43" s="39">
        <f t="shared" si="6"/>
        <v>0</v>
      </c>
      <c r="L43" s="489">
        <v>30</v>
      </c>
      <c r="M43" s="40">
        <v>750</v>
      </c>
      <c r="N43" s="41">
        <f t="shared" si="7"/>
        <v>0</v>
      </c>
      <c r="O43" s="39">
        <f t="shared" si="8"/>
        <v>0</v>
      </c>
      <c r="P43" s="172">
        <f t="shared" si="15"/>
        <v>0</v>
      </c>
      <c r="Q43" s="116">
        <f t="shared" si="9"/>
        <v>0</v>
      </c>
      <c r="R43" s="350">
        <f t="shared" si="16"/>
        <v>0</v>
      </c>
      <c r="S43" s="351">
        <f t="shared" si="17"/>
        <v>0</v>
      </c>
      <c r="T43" s="351">
        <f t="shared" si="10"/>
        <v>0</v>
      </c>
      <c r="U43" s="352">
        <v>0.89600000000000002</v>
      </c>
      <c r="V43" s="352">
        <f t="shared" si="18"/>
        <v>0</v>
      </c>
      <c r="W43" s="352">
        <f t="shared" si="19"/>
        <v>0</v>
      </c>
      <c r="X43" s="352">
        <f t="shared" si="11"/>
        <v>0</v>
      </c>
      <c r="Y43" s="162" t="str">
        <f>'Preis Sanco Wicu'!F50</f>
        <v/>
      </c>
      <c r="Z43" s="65">
        <f t="shared" si="12"/>
        <v>0</v>
      </c>
      <c r="AA43" s="443" t="str">
        <f t="shared" si="13"/>
        <v/>
      </c>
      <c r="AC43" s="33"/>
      <c r="AD43" s="34"/>
      <c r="AE43" s="33"/>
      <c r="AF43" s="36"/>
    </row>
    <row r="44" spans="1:32" x14ac:dyDescent="0.3">
      <c r="A44" s="195">
        <v>7011324</v>
      </c>
      <c r="B44" s="334" t="s">
        <v>65</v>
      </c>
      <c r="C44" s="135" t="s">
        <v>139</v>
      </c>
      <c r="D44" s="111" t="s">
        <v>124</v>
      </c>
      <c r="E44" s="112" t="s">
        <v>125</v>
      </c>
      <c r="F44" s="221"/>
      <c r="G44" s="60">
        <v>1.41</v>
      </c>
      <c r="H44" s="489">
        <v>5</v>
      </c>
      <c r="I44" s="37">
        <v>25</v>
      </c>
      <c r="J44" s="38">
        <f t="shared" si="14"/>
        <v>0</v>
      </c>
      <c r="K44" s="39">
        <f t="shared" si="6"/>
        <v>0</v>
      </c>
      <c r="L44" s="489">
        <v>20</v>
      </c>
      <c r="M44" s="40">
        <v>500</v>
      </c>
      <c r="N44" s="41">
        <f t="shared" si="7"/>
        <v>0</v>
      </c>
      <c r="O44" s="39">
        <f t="shared" si="8"/>
        <v>0</v>
      </c>
      <c r="P44" s="172">
        <f t="shared" si="15"/>
        <v>0</v>
      </c>
      <c r="Q44" s="116">
        <f t="shared" si="9"/>
        <v>0</v>
      </c>
      <c r="R44" s="350">
        <f t="shared" si="16"/>
        <v>0</v>
      </c>
      <c r="S44" s="351">
        <f t="shared" si="17"/>
        <v>0</v>
      </c>
      <c r="T44" s="351">
        <f t="shared" si="10"/>
        <v>0</v>
      </c>
      <c r="U44" s="352">
        <v>0.89600000000000002</v>
      </c>
      <c r="V44" s="352">
        <f t="shared" si="18"/>
        <v>0</v>
      </c>
      <c r="W44" s="352">
        <f t="shared" si="19"/>
        <v>0</v>
      </c>
      <c r="X44" s="352">
        <f t="shared" si="11"/>
        <v>0</v>
      </c>
      <c r="Y44" s="162" t="str">
        <f>'Preis Sanco Wicu'!F51</f>
        <v/>
      </c>
      <c r="Z44" s="65">
        <f t="shared" si="12"/>
        <v>0</v>
      </c>
      <c r="AA44" s="443" t="str">
        <f t="shared" si="13"/>
        <v/>
      </c>
      <c r="AC44" s="33"/>
      <c r="AD44" s="34"/>
      <c r="AE44" s="33"/>
      <c r="AF44" s="36"/>
    </row>
    <row r="45" spans="1:32" x14ac:dyDescent="0.3">
      <c r="A45" s="195">
        <v>7011360</v>
      </c>
      <c r="B45" s="334" t="s">
        <v>65</v>
      </c>
      <c r="C45" s="135" t="s">
        <v>142</v>
      </c>
      <c r="D45" s="111" t="s">
        <v>124</v>
      </c>
      <c r="E45" s="112" t="s">
        <v>125</v>
      </c>
      <c r="F45" s="221"/>
      <c r="G45" s="60">
        <v>1.7</v>
      </c>
      <c r="H45" s="489">
        <v>5</v>
      </c>
      <c r="I45" s="37">
        <v>25</v>
      </c>
      <c r="J45" s="38">
        <f t="shared" si="14"/>
        <v>0</v>
      </c>
      <c r="K45" s="39">
        <f t="shared" si="6"/>
        <v>0</v>
      </c>
      <c r="L45" s="489">
        <v>20</v>
      </c>
      <c r="M45" s="40">
        <v>500</v>
      </c>
      <c r="N45" s="41">
        <f t="shared" si="7"/>
        <v>0</v>
      </c>
      <c r="O45" s="39">
        <f t="shared" si="8"/>
        <v>0</v>
      </c>
      <c r="P45" s="172">
        <f t="shared" si="15"/>
        <v>0</v>
      </c>
      <c r="Q45" s="116">
        <f t="shared" si="9"/>
        <v>0</v>
      </c>
      <c r="R45" s="350">
        <f t="shared" si="16"/>
        <v>0</v>
      </c>
      <c r="S45" s="351">
        <f t="shared" si="17"/>
        <v>0</v>
      </c>
      <c r="T45" s="351">
        <f t="shared" si="10"/>
        <v>0</v>
      </c>
      <c r="U45" s="352">
        <v>0.89600000000000002</v>
      </c>
      <c r="V45" s="352">
        <f t="shared" si="18"/>
        <v>0</v>
      </c>
      <c r="W45" s="352">
        <f t="shared" si="19"/>
        <v>0</v>
      </c>
      <c r="X45" s="352">
        <f t="shared" si="11"/>
        <v>0</v>
      </c>
      <c r="Y45" s="162" t="str">
        <f>'Preis Sanco Wicu'!F52</f>
        <v/>
      </c>
      <c r="Z45" s="65">
        <f t="shared" si="12"/>
        <v>0</v>
      </c>
      <c r="AA45" s="443" t="str">
        <f t="shared" si="13"/>
        <v/>
      </c>
      <c r="AC45" s="33"/>
      <c r="AD45" s="34"/>
      <c r="AE45" s="33"/>
      <c r="AF45" s="36"/>
    </row>
    <row r="46" spans="1:32" ht="14.5" thickBot="1" x14ac:dyDescent="0.35">
      <c r="A46" s="196">
        <v>7011372</v>
      </c>
      <c r="B46" s="335" t="s">
        <v>65</v>
      </c>
      <c r="C46" s="136" t="s">
        <v>144</v>
      </c>
      <c r="D46" s="113" t="s">
        <v>124</v>
      </c>
      <c r="E46" s="114" t="s">
        <v>125</v>
      </c>
      <c r="F46" s="222"/>
      <c r="G46" s="61">
        <v>2.91</v>
      </c>
      <c r="H46" s="490">
        <v>3</v>
      </c>
      <c r="I46" s="49">
        <v>15</v>
      </c>
      <c r="J46" s="44">
        <f t="shared" si="14"/>
        <v>0</v>
      </c>
      <c r="K46" s="45">
        <f t="shared" si="6"/>
        <v>0</v>
      </c>
      <c r="L46" s="490">
        <v>20</v>
      </c>
      <c r="M46" s="46">
        <v>300</v>
      </c>
      <c r="N46" s="47">
        <f t="shared" si="7"/>
        <v>0</v>
      </c>
      <c r="O46" s="45">
        <f t="shared" si="8"/>
        <v>0</v>
      </c>
      <c r="P46" s="173">
        <f t="shared" si="15"/>
        <v>0</v>
      </c>
      <c r="Q46" s="117">
        <f t="shared" si="9"/>
        <v>0</v>
      </c>
      <c r="R46" s="353">
        <f t="shared" si="16"/>
        <v>0</v>
      </c>
      <c r="S46" s="354">
        <f t="shared" si="17"/>
        <v>0</v>
      </c>
      <c r="T46" s="354">
        <f t="shared" si="10"/>
        <v>0</v>
      </c>
      <c r="U46" s="355">
        <v>0.89600000000000002</v>
      </c>
      <c r="V46" s="355">
        <f t="shared" si="18"/>
        <v>0</v>
      </c>
      <c r="W46" s="355">
        <f t="shared" si="19"/>
        <v>0</v>
      </c>
      <c r="X46" s="355">
        <f t="shared" si="11"/>
        <v>0</v>
      </c>
      <c r="Y46" s="166" t="str">
        <f>'Preis Sanco Wicu'!F53</f>
        <v/>
      </c>
      <c r="Z46" s="66">
        <f t="shared" si="12"/>
        <v>0</v>
      </c>
      <c r="AA46" s="443" t="str">
        <f t="shared" si="13"/>
        <v/>
      </c>
      <c r="AC46" s="33"/>
      <c r="AD46" s="34"/>
      <c r="AE46" s="33"/>
      <c r="AF46" s="36"/>
    </row>
    <row r="47" spans="1:32" x14ac:dyDescent="0.3">
      <c r="A47" s="194">
        <f>'Preis Sanco Wicu'!A54</f>
        <v>7500254</v>
      </c>
      <c r="B47" s="142" t="s">
        <v>329</v>
      </c>
      <c r="C47" s="362" t="s">
        <v>129</v>
      </c>
      <c r="D47" s="109" t="s">
        <v>124</v>
      </c>
      <c r="E47" s="110" t="s">
        <v>125</v>
      </c>
      <c r="F47" s="220"/>
      <c r="G47" s="365">
        <v>0.39100000000000001</v>
      </c>
      <c r="H47" s="488">
        <v>20</v>
      </c>
      <c r="I47" s="26">
        <v>50</v>
      </c>
      <c r="J47" s="27">
        <f t="shared" si="14"/>
        <v>0</v>
      </c>
      <c r="K47" s="28">
        <f t="shared" ref="K47:K50" si="20">J47*I47</f>
        <v>0</v>
      </c>
      <c r="L47" s="488">
        <v>20</v>
      </c>
      <c r="M47" s="29">
        <v>1000</v>
      </c>
      <c r="N47" s="30">
        <f t="shared" ref="N47:N50" si="21">ROUND(IF(R47&gt;99.99,LEFT(R47,3),IF(R47&gt;9.99,LEFT(R47,2),LEFT(R47,1))),0)</f>
        <v>0</v>
      </c>
      <c r="O47" s="28">
        <f t="shared" ref="O47:O50" si="22">N47*M47</f>
        <v>0</v>
      </c>
      <c r="P47" s="178">
        <f t="shared" si="15"/>
        <v>0</v>
      </c>
      <c r="Q47" s="115">
        <f t="shared" ref="Q47:Q50" si="23">K47+O47</f>
        <v>0</v>
      </c>
      <c r="R47" s="347">
        <f t="shared" si="16"/>
        <v>0</v>
      </c>
      <c r="S47" s="348">
        <f t="shared" si="17"/>
        <v>0</v>
      </c>
      <c r="T47" s="348">
        <f t="shared" si="10"/>
        <v>0</v>
      </c>
      <c r="U47" s="349">
        <v>0.44800000000000001</v>
      </c>
      <c r="V47" s="349">
        <f t="shared" si="18"/>
        <v>0</v>
      </c>
      <c r="W47" s="349">
        <f t="shared" si="19"/>
        <v>0</v>
      </c>
      <c r="X47" s="349">
        <f t="shared" ref="X47:X50" si="24">SUM(V47:W47)</f>
        <v>0</v>
      </c>
      <c r="Y47" s="179" t="str">
        <f>'Preis Sanco Wicu'!F54</f>
        <v/>
      </c>
      <c r="Z47" s="64">
        <f t="shared" si="12"/>
        <v>0</v>
      </c>
      <c r="AA47" s="443" t="str">
        <f t="shared" si="13"/>
        <v/>
      </c>
      <c r="AC47" s="33"/>
      <c r="AD47" s="34"/>
      <c r="AE47" s="33"/>
      <c r="AF47" s="36"/>
    </row>
    <row r="48" spans="1:32" x14ac:dyDescent="0.3">
      <c r="A48" s="195">
        <f>'Preis Sanco Wicu'!A55</f>
        <v>7500255</v>
      </c>
      <c r="B48" s="140" t="s">
        <v>330</v>
      </c>
      <c r="C48" s="363" t="s">
        <v>131</v>
      </c>
      <c r="D48" s="111" t="s">
        <v>124</v>
      </c>
      <c r="E48" s="112" t="s">
        <v>125</v>
      </c>
      <c r="F48" s="221"/>
      <c r="G48" s="366">
        <v>0.47499999999999998</v>
      </c>
      <c r="H48" s="489">
        <v>20</v>
      </c>
      <c r="I48" s="37">
        <v>50</v>
      </c>
      <c r="J48" s="38">
        <f t="shared" si="14"/>
        <v>0</v>
      </c>
      <c r="K48" s="39">
        <f t="shared" si="20"/>
        <v>0</v>
      </c>
      <c r="L48" s="489">
        <v>20</v>
      </c>
      <c r="M48" s="40">
        <v>1000</v>
      </c>
      <c r="N48" s="41">
        <f t="shared" si="21"/>
        <v>0</v>
      </c>
      <c r="O48" s="39">
        <f t="shared" si="22"/>
        <v>0</v>
      </c>
      <c r="P48" s="172">
        <f t="shared" si="15"/>
        <v>0</v>
      </c>
      <c r="Q48" s="116">
        <f t="shared" si="23"/>
        <v>0</v>
      </c>
      <c r="R48" s="350">
        <f t="shared" si="16"/>
        <v>0</v>
      </c>
      <c r="S48" s="351">
        <f t="shared" si="17"/>
        <v>0</v>
      </c>
      <c r="T48" s="351">
        <f t="shared" si="10"/>
        <v>0</v>
      </c>
      <c r="U48" s="352">
        <v>0.44800000000000001</v>
      </c>
      <c r="V48" s="352">
        <f t="shared" si="18"/>
        <v>0</v>
      </c>
      <c r="W48" s="352">
        <f t="shared" si="19"/>
        <v>0</v>
      </c>
      <c r="X48" s="352">
        <f t="shared" si="24"/>
        <v>0</v>
      </c>
      <c r="Y48" s="162" t="str">
        <f>'Preis Sanco Wicu'!F55</f>
        <v/>
      </c>
      <c r="Z48" s="65">
        <f t="shared" si="12"/>
        <v>0</v>
      </c>
      <c r="AA48" s="443" t="str">
        <f t="shared" si="13"/>
        <v/>
      </c>
      <c r="AC48" s="33"/>
      <c r="AD48" s="34"/>
      <c r="AE48" s="33"/>
      <c r="AF48" s="36"/>
    </row>
    <row r="49" spans="1:32" x14ac:dyDescent="0.3">
      <c r="A49" s="195">
        <f>'Preis Sanco Wicu'!A56</f>
        <v>7500256</v>
      </c>
      <c r="B49" s="140" t="s">
        <v>331</v>
      </c>
      <c r="C49" s="363" t="s">
        <v>133</v>
      </c>
      <c r="D49" s="111" t="s">
        <v>124</v>
      </c>
      <c r="E49" s="112" t="s">
        <v>125</v>
      </c>
      <c r="F49" s="221"/>
      <c r="G49" s="366">
        <v>0.58699999999999997</v>
      </c>
      <c r="H49" s="489">
        <v>10</v>
      </c>
      <c r="I49" s="37">
        <v>25</v>
      </c>
      <c r="J49" s="38">
        <f t="shared" si="14"/>
        <v>0</v>
      </c>
      <c r="K49" s="39">
        <f t="shared" si="20"/>
        <v>0</v>
      </c>
      <c r="L49" s="489">
        <v>40</v>
      </c>
      <c r="M49" s="40">
        <v>1000</v>
      </c>
      <c r="N49" s="41">
        <f t="shared" si="21"/>
        <v>0</v>
      </c>
      <c r="O49" s="39">
        <f t="shared" si="22"/>
        <v>0</v>
      </c>
      <c r="P49" s="172">
        <f t="shared" si="15"/>
        <v>0</v>
      </c>
      <c r="Q49" s="116">
        <f t="shared" si="23"/>
        <v>0</v>
      </c>
      <c r="R49" s="350">
        <f t="shared" si="16"/>
        <v>0</v>
      </c>
      <c r="S49" s="351">
        <f t="shared" si="17"/>
        <v>0</v>
      </c>
      <c r="T49" s="351">
        <f t="shared" si="10"/>
        <v>0</v>
      </c>
      <c r="U49" s="352">
        <v>0.44800000000000001</v>
      </c>
      <c r="V49" s="352">
        <f t="shared" si="18"/>
        <v>0</v>
      </c>
      <c r="W49" s="352">
        <f t="shared" si="19"/>
        <v>0</v>
      </c>
      <c r="X49" s="352">
        <f t="shared" si="24"/>
        <v>0</v>
      </c>
      <c r="Y49" s="162" t="str">
        <f>'Preis Sanco Wicu'!F56</f>
        <v/>
      </c>
      <c r="Z49" s="65">
        <f t="shared" si="12"/>
        <v>0</v>
      </c>
      <c r="AA49" s="443" t="str">
        <f t="shared" si="13"/>
        <v/>
      </c>
      <c r="AC49" s="33"/>
      <c r="AD49" s="34"/>
      <c r="AE49" s="33"/>
      <c r="AF49" s="36"/>
    </row>
    <row r="50" spans="1:32" ht="14.5" thickBot="1" x14ac:dyDescent="0.35">
      <c r="A50" s="199">
        <f>'Preis Sanco Wicu'!A57</f>
        <v>7500257</v>
      </c>
      <c r="B50" s="144" t="s">
        <v>332</v>
      </c>
      <c r="C50" s="364" t="s">
        <v>135</v>
      </c>
      <c r="D50" s="113" t="s">
        <v>124</v>
      </c>
      <c r="E50" s="114" t="s">
        <v>125</v>
      </c>
      <c r="F50" s="222"/>
      <c r="G50" s="367">
        <v>0.75600000000000001</v>
      </c>
      <c r="H50" s="490">
        <v>10</v>
      </c>
      <c r="I50" s="49">
        <v>25</v>
      </c>
      <c r="J50" s="44">
        <f t="shared" si="14"/>
        <v>0</v>
      </c>
      <c r="K50" s="45">
        <f t="shared" si="20"/>
        <v>0</v>
      </c>
      <c r="L50" s="490">
        <v>30</v>
      </c>
      <c r="M50" s="46">
        <v>750</v>
      </c>
      <c r="N50" s="47">
        <f t="shared" si="21"/>
        <v>0</v>
      </c>
      <c r="O50" s="45">
        <f t="shared" si="22"/>
        <v>0</v>
      </c>
      <c r="P50" s="173">
        <f t="shared" si="15"/>
        <v>0</v>
      </c>
      <c r="Q50" s="117">
        <f t="shared" si="23"/>
        <v>0</v>
      </c>
      <c r="R50" s="353">
        <f t="shared" si="16"/>
        <v>0</v>
      </c>
      <c r="S50" s="354">
        <f t="shared" si="17"/>
        <v>0</v>
      </c>
      <c r="T50" s="354">
        <f t="shared" si="10"/>
        <v>0</v>
      </c>
      <c r="U50" s="355">
        <v>0.44800000000000001</v>
      </c>
      <c r="V50" s="355">
        <f t="shared" si="18"/>
        <v>0</v>
      </c>
      <c r="W50" s="355">
        <f t="shared" si="19"/>
        <v>0</v>
      </c>
      <c r="X50" s="355">
        <f t="shared" si="24"/>
        <v>0</v>
      </c>
      <c r="Y50" s="166" t="str">
        <f>'Preis Sanco Wicu'!F57</f>
        <v/>
      </c>
      <c r="Z50" s="66">
        <f t="shared" si="12"/>
        <v>0</v>
      </c>
      <c r="AA50" s="443" t="str">
        <f t="shared" si="13"/>
        <v/>
      </c>
      <c r="AC50" s="33"/>
      <c r="AD50" s="34"/>
      <c r="AE50" s="33"/>
      <c r="AF50" s="36"/>
    </row>
    <row r="51" spans="1:32" x14ac:dyDescent="0.3">
      <c r="A51" s="194">
        <v>7042104</v>
      </c>
      <c r="B51" s="333" t="s">
        <v>66</v>
      </c>
      <c r="C51" s="134" t="s">
        <v>128</v>
      </c>
      <c r="D51" s="109" t="s">
        <v>124</v>
      </c>
      <c r="E51" s="110" t="s">
        <v>125</v>
      </c>
      <c r="F51" s="220"/>
      <c r="G51" s="59">
        <v>0.308</v>
      </c>
      <c r="H51" s="488">
        <v>10</v>
      </c>
      <c r="I51" s="26">
        <v>50</v>
      </c>
      <c r="J51" s="27">
        <f t="shared" si="14"/>
        <v>0</v>
      </c>
      <c r="K51" s="28">
        <f t="shared" si="6"/>
        <v>0</v>
      </c>
      <c r="L51" s="488">
        <v>40</v>
      </c>
      <c r="M51" s="29">
        <v>2000</v>
      </c>
      <c r="N51" s="30">
        <f t="shared" si="7"/>
        <v>0</v>
      </c>
      <c r="O51" s="28">
        <f t="shared" si="8"/>
        <v>0</v>
      </c>
      <c r="P51" s="178">
        <f t="shared" si="15"/>
        <v>0</v>
      </c>
      <c r="Q51" s="115">
        <f t="shared" si="9"/>
        <v>0</v>
      </c>
      <c r="R51" s="347">
        <f t="shared" si="16"/>
        <v>0</v>
      </c>
      <c r="S51" s="348">
        <f t="shared" si="17"/>
        <v>0</v>
      </c>
      <c r="T51" s="348">
        <f t="shared" si="10"/>
        <v>0</v>
      </c>
      <c r="U51" s="349">
        <v>0.89600000000000002</v>
      </c>
      <c r="V51" s="349">
        <f t="shared" si="18"/>
        <v>0</v>
      </c>
      <c r="W51" s="349">
        <f t="shared" si="19"/>
        <v>0</v>
      </c>
      <c r="X51" s="349">
        <f t="shared" si="11"/>
        <v>0</v>
      </c>
      <c r="Y51" s="179" t="str">
        <f>'Preis Sanco Wicu'!F61</f>
        <v/>
      </c>
      <c r="Z51" s="64">
        <f t="shared" si="12"/>
        <v>0</v>
      </c>
      <c r="AA51" s="443" t="str">
        <f t="shared" si="13"/>
        <v/>
      </c>
      <c r="AC51" s="33"/>
      <c r="AD51" s="34"/>
      <c r="AE51" s="33"/>
      <c r="AF51" s="36"/>
    </row>
    <row r="52" spans="1:32" x14ac:dyDescent="0.3">
      <c r="A52" s="195">
        <v>7042106</v>
      </c>
      <c r="B52" s="334" t="s">
        <v>66</v>
      </c>
      <c r="C52" s="135" t="s">
        <v>129</v>
      </c>
      <c r="D52" s="111" t="s">
        <v>124</v>
      </c>
      <c r="E52" s="112" t="s">
        <v>125</v>
      </c>
      <c r="F52" s="221"/>
      <c r="G52" s="60">
        <v>0.39100000000000001</v>
      </c>
      <c r="H52" s="489">
        <v>10</v>
      </c>
      <c r="I52" s="37">
        <v>50</v>
      </c>
      <c r="J52" s="38">
        <f t="shared" si="14"/>
        <v>0</v>
      </c>
      <c r="K52" s="39">
        <f t="shared" si="6"/>
        <v>0</v>
      </c>
      <c r="L52" s="489">
        <v>40</v>
      </c>
      <c r="M52" s="40">
        <v>2000</v>
      </c>
      <c r="N52" s="41">
        <f t="shared" si="7"/>
        <v>0</v>
      </c>
      <c r="O52" s="39">
        <f t="shared" si="8"/>
        <v>0</v>
      </c>
      <c r="P52" s="172">
        <f t="shared" si="15"/>
        <v>0</v>
      </c>
      <c r="Q52" s="116">
        <f t="shared" si="9"/>
        <v>0</v>
      </c>
      <c r="R52" s="350">
        <f t="shared" si="16"/>
        <v>0</v>
      </c>
      <c r="S52" s="351">
        <f t="shared" si="17"/>
        <v>0</v>
      </c>
      <c r="T52" s="351">
        <f t="shared" si="10"/>
        <v>0</v>
      </c>
      <c r="U52" s="352">
        <v>0.89600000000000002</v>
      </c>
      <c r="V52" s="352">
        <f t="shared" si="18"/>
        <v>0</v>
      </c>
      <c r="W52" s="352">
        <f t="shared" si="19"/>
        <v>0</v>
      </c>
      <c r="X52" s="352">
        <f t="shared" si="11"/>
        <v>0</v>
      </c>
      <c r="Y52" s="162" t="str">
        <f>'Preis Sanco Wicu'!F62</f>
        <v/>
      </c>
      <c r="Z52" s="65">
        <f t="shared" si="12"/>
        <v>0</v>
      </c>
      <c r="AA52" s="443" t="str">
        <f t="shared" si="13"/>
        <v/>
      </c>
      <c r="AC52" s="33"/>
      <c r="AD52" s="34"/>
      <c r="AE52" s="33"/>
      <c r="AF52" s="36"/>
    </row>
    <row r="53" spans="1:32" x14ac:dyDescent="0.3">
      <c r="A53" s="195">
        <v>7042109</v>
      </c>
      <c r="B53" s="334" t="s">
        <v>66</v>
      </c>
      <c r="C53" s="135" t="s">
        <v>131</v>
      </c>
      <c r="D53" s="111" t="s">
        <v>124</v>
      </c>
      <c r="E53" s="112" t="s">
        <v>125</v>
      </c>
      <c r="F53" s="221"/>
      <c r="G53" s="60">
        <v>0.47499999999999998</v>
      </c>
      <c r="H53" s="489">
        <v>10</v>
      </c>
      <c r="I53" s="37">
        <v>50</v>
      </c>
      <c r="J53" s="38">
        <f t="shared" si="14"/>
        <v>0</v>
      </c>
      <c r="K53" s="39">
        <f t="shared" si="6"/>
        <v>0</v>
      </c>
      <c r="L53" s="489">
        <v>40</v>
      </c>
      <c r="M53" s="40">
        <v>2000</v>
      </c>
      <c r="N53" s="41">
        <f t="shared" si="7"/>
        <v>0</v>
      </c>
      <c r="O53" s="39">
        <f t="shared" si="8"/>
        <v>0</v>
      </c>
      <c r="P53" s="172">
        <f t="shared" si="15"/>
        <v>0</v>
      </c>
      <c r="Q53" s="116">
        <f t="shared" si="9"/>
        <v>0</v>
      </c>
      <c r="R53" s="350">
        <f t="shared" si="16"/>
        <v>0</v>
      </c>
      <c r="S53" s="351">
        <f t="shared" si="17"/>
        <v>0</v>
      </c>
      <c r="T53" s="351">
        <f t="shared" si="10"/>
        <v>0</v>
      </c>
      <c r="U53" s="352">
        <v>0.89600000000000002</v>
      </c>
      <c r="V53" s="352">
        <f t="shared" si="18"/>
        <v>0</v>
      </c>
      <c r="W53" s="352">
        <f t="shared" si="19"/>
        <v>0</v>
      </c>
      <c r="X53" s="352">
        <f t="shared" si="11"/>
        <v>0</v>
      </c>
      <c r="Y53" s="162" t="str">
        <f>'Preis Sanco Wicu'!F63</f>
        <v/>
      </c>
      <c r="Z53" s="65">
        <f t="shared" si="12"/>
        <v>0</v>
      </c>
      <c r="AA53" s="443" t="str">
        <f t="shared" si="13"/>
        <v/>
      </c>
      <c r="AC53" s="33"/>
      <c r="AD53" s="34"/>
      <c r="AE53" s="33"/>
      <c r="AF53" s="36"/>
    </row>
    <row r="54" spans="1:32" x14ac:dyDescent="0.3">
      <c r="A54" s="195">
        <v>7042111</v>
      </c>
      <c r="B54" s="334" t="s">
        <v>66</v>
      </c>
      <c r="C54" s="135" t="s">
        <v>133</v>
      </c>
      <c r="D54" s="111" t="s">
        <v>124</v>
      </c>
      <c r="E54" s="112" t="s">
        <v>125</v>
      </c>
      <c r="F54" s="221"/>
      <c r="G54" s="60">
        <v>0.58699999999999997</v>
      </c>
      <c r="H54" s="489">
        <v>10</v>
      </c>
      <c r="I54" s="37">
        <v>50</v>
      </c>
      <c r="J54" s="38">
        <f t="shared" si="14"/>
        <v>0</v>
      </c>
      <c r="K54" s="39">
        <f t="shared" si="6"/>
        <v>0</v>
      </c>
      <c r="L54" s="489">
        <v>30</v>
      </c>
      <c r="M54" s="40">
        <v>1500</v>
      </c>
      <c r="N54" s="41">
        <f t="shared" si="7"/>
        <v>0</v>
      </c>
      <c r="O54" s="39">
        <f t="shared" si="8"/>
        <v>0</v>
      </c>
      <c r="P54" s="172">
        <f t="shared" si="15"/>
        <v>0</v>
      </c>
      <c r="Q54" s="116">
        <f t="shared" si="9"/>
        <v>0</v>
      </c>
      <c r="R54" s="350">
        <f t="shared" si="16"/>
        <v>0</v>
      </c>
      <c r="S54" s="351">
        <f t="shared" si="17"/>
        <v>0</v>
      </c>
      <c r="T54" s="351">
        <f t="shared" si="10"/>
        <v>0</v>
      </c>
      <c r="U54" s="352">
        <v>0.89600000000000002</v>
      </c>
      <c r="V54" s="352">
        <f t="shared" si="18"/>
        <v>0</v>
      </c>
      <c r="W54" s="352">
        <f t="shared" si="19"/>
        <v>0</v>
      </c>
      <c r="X54" s="352">
        <f t="shared" si="11"/>
        <v>0</v>
      </c>
      <c r="Y54" s="162" t="str">
        <f>'Preis Sanco Wicu'!F64</f>
        <v/>
      </c>
      <c r="Z54" s="65">
        <f t="shared" si="12"/>
        <v>0</v>
      </c>
      <c r="AA54" s="443" t="str">
        <f t="shared" si="13"/>
        <v/>
      </c>
      <c r="AC54" s="33"/>
      <c r="AD54" s="34"/>
      <c r="AE54" s="50"/>
      <c r="AF54" s="36"/>
    </row>
    <row r="55" spans="1:32" x14ac:dyDescent="0.3">
      <c r="A55" s="195">
        <v>7119644</v>
      </c>
      <c r="B55" s="334" t="s">
        <v>66</v>
      </c>
      <c r="C55" s="135" t="s">
        <v>135</v>
      </c>
      <c r="D55" s="111" t="s">
        <v>124</v>
      </c>
      <c r="E55" s="112" t="s">
        <v>125</v>
      </c>
      <c r="F55" s="221"/>
      <c r="G55" s="60">
        <v>0.755</v>
      </c>
      <c r="H55" s="489">
        <v>5</v>
      </c>
      <c r="I55" s="37">
        <v>25</v>
      </c>
      <c r="J55" s="38">
        <f t="shared" si="14"/>
        <v>0</v>
      </c>
      <c r="K55" s="39">
        <f t="shared" si="6"/>
        <v>0</v>
      </c>
      <c r="L55" s="489">
        <v>30</v>
      </c>
      <c r="M55" s="40">
        <v>750</v>
      </c>
      <c r="N55" s="41">
        <f t="shared" si="7"/>
        <v>0</v>
      </c>
      <c r="O55" s="39">
        <f t="shared" si="8"/>
        <v>0</v>
      </c>
      <c r="P55" s="172">
        <f t="shared" si="15"/>
        <v>0</v>
      </c>
      <c r="Q55" s="116">
        <f t="shared" si="9"/>
        <v>0</v>
      </c>
      <c r="R55" s="350">
        <f t="shared" si="16"/>
        <v>0</v>
      </c>
      <c r="S55" s="351">
        <f t="shared" si="17"/>
        <v>0</v>
      </c>
      <c r="T55" s="351">
        <f t="shared" si="10"/>
        <v>0</v>
      </c>
      <c r="U55" s="352">
        <v>0.89600000000000002</v>
      </c>
      <c r="V55" s="352">
        <f t="shared" si="18"/>
        <v>0</v>
      </c>
      <c r="W55" s="352">
        <f t="shared" si="19"/>
        <v>0</v>
      </c>
      <c r="X55" s="352">
        <f t="shared" si="11"/>
        <v>0</v>
      </c>
      <c r="Y55" s="162" t="str">
        <f>'Preis Sanco Wicu'!F65</f>
        <v/>
      </c>
      <c r="Z55" s="65">
        <f t="shared" si="12"/>
        <v>0</v>
      </c>
      <c r="AA55" s="443" t="str">
        <f t="shared" si="13"/>
        <v/>
      </c>
      <c r="AC55" s="33"/>
      <c r="AD55" s="34"/>
      <c r="AE55" s="50"/>
      <c r="AF55" s="36"/>
    </row>
    <row r="56" spans="1:32" x14ac:dyDescent="0.3">
      <c r="A56" s="195">
        <v>7119640</v>
      </c>
      <c r="B56" s="334" t="s">
        <v>66</v>
      </c>
      <c r="C56" s="135" t="s">
        <v>138</v>
      </c>
      <c r="D56" s="111" t="s">
        <v>124</v>
      </c>
      <c r="E56" s="112" t="s">
        <v>125</v>
      </c>
      <c r="F56" s="221"/>
      <c r="G56" s="60">
        <v>1.1339999999999999</v>
      </c>
      <c r="H56" s="489">
        <v>5</v>
      </c>
      <c r="I56" s="37">
        <v>25</v>
      </c>
      <c r="J56" s="38">
        <f t="shared" si="14"/>
        <v>0</v>
      </c>
      <c r="K56" s="39">
        <f t="shared" si="6"/>
        <v>0</v>
      </c>
      <c r="L56" s="489">
        <v>20</v>
      </c>
      <c r="M56" s="40">
        <v>500</v>
      </c>
      <c r="N56" s="41">
        <f t="shared" si="7"/>
        <v>0</v>
      </c>
      <c r="O56" s="39">
        <f t="shared" si="8"/>
        <v>0</v>
      </c>
      <c r="P56" s="172">
        <f t="shared" si="15"/>
        <v>0</v>
      </c>
      <c r="Q56" s="116">
        <f t="shared" si="9"/>
        <v>0</v>
      </c>
      <c r="R56" s="350">
        <f t="shared" si="16"/>
        <v>0</v>
      </c>
      <c r="S56" s="351">
        <f t="shared" si="17"/>
        <v>0</v>
      </c>
      <c r="T56" s="351">
        <f t="shared" si="10"/>
        <v>0</v>
      </c>
      <c r="U56" s="352">
        <v>0.89600000000000002</v>
      </c>
      <c r="V56" s="352">
        <f t="shared" si="18"/>
        <v>0</v>
      </c>
      <c r="W56" s="352">
        <f t="shared" si="19"/>
        <v>0</v>
      </c>
      <c r="X56" s="352">
        <f t="shared" si="11"/>
        <v>0</v>
      </c>
      <c r="Y56" s="162" t="str">
        <f>'Preis Sanco Wicu'!F66</f>
        <v/>
      </c>
      <c r="Z56" s="65">
        <f t="shared" si="12"/>
        <v>0</v>
      </c>
      <c r="AA56" s="443" t="str">
        <f t="shared" si="13"/>
        <v/>
      </c>
      <c r="AC56" s="33"/>
      <c r="AD56" s="34"/>
      <c r="AE56" s="50"/>
      <c r="AF56" s="36"/>
    </row>
    <row r="57" spans="1:32" x14ac:dyDescent="0.3">
      <c r="A57" s="195">
        <v>7119641</v>
      </c>
      <c r="B57" s="334" t="s">
        <v>66</v>
      </c>
      <c r="C57" s="135" t="s">
        <v>141</v>
      </c>
      <c r="D57" s="111" t="s">
        <v>124</v>
      </c>
      <c r="E57" s="112" t="s">
        <v>125</v>
      </c>
      <c r="F57" s="221"/>
      <c r="G57" s="60">
        <v>1.369</v>
      </c>
      <c r="H57" s="489">
        <v>5</v>
      </c>
      <c r="I57" s="37">
        <v>25</v>
      </c>
      <c r="J57" s="38">
        <f t="shared" si="14"/>
        <v>0</v>
      </c>
      <c r="K57" s="39">
        <f t="shared" si="6"/>
        <v>0</v>
      </c>
      <c r="L57" s="489">
        <v>20</v>
      </c>
      <c r="M57" s="40">
        <v>500</v>
      </c>
      <c r="N57" s="41">
        <f t="shared" si="7"/>
        <v>0</v>
      </c>
      <c r="O57" s="39">
        <f t="shared" si="8"/>
        <v>0</v>
      </c>
      <c r="P57" s="172">
        <f t="shared" si="15"/>
        <v>0</v>
      </c>
      <c r="Q57" s="116">
        <f t="shared" si="9"/>
        <v>0</v>
      </c>
      <c r="R57" s="350">
        <f t="shared" si="16"/>
        <v>0</v>
      </c>
      <c r="S57" s="351">
        <f t="shared" si="17"/>
        <v>0</v>
      </c>
      <c r="T57" s="351">
        <f t="shared" si="10"/>
        <v>0</v>
      </c>
      <c r="U57" s="352">
        <v>0.89600000000000002</v>
      </c>
      <c r="V57" s="352">
        <f t="shared" si="18"/>
        <v>0</v>
      </c>
      <c r="W57" s="352">
        <f t="shared" si="19"/>
        <v>0</v>
      </c>
      <c r="X57" s="352">
        <f t="shared" si="11"/>
        <v>0</v>
      </c>
      <c r="Y57" s="162" t="str">
        <f>'Preis Sanco Wicu'!F67</f>
        <v/>
      </c>
      <c r="Z57" s="65">
        <f t="shared" si="12"/>
        <v>0</v>
      </c>
      <c r="AA57" s="443" t="str">
        <f t="shared" si="13"/>
        <v/>
      </c>
      <c r="AC57" s="33"/>
      <c r="AD57" s="34"/>
      <c r="AE57" s="50"/>
      <c r="AF57" s="36"/>
    </row>
    <row r="58" spans="1:32" ht="14.5" thickBot="1" x14ac:dyDescent="0.35">
      <c r="A58" s="199">
        <v>7119642</v>
      </c>
      <c r="B58" s="335" t="s">
        <v>66</v>
      </c>
      <c r="C58" s="136" t="s">
        <v>143</v>
      </c>
      <c r="D58" s="113" t="s">
        <v>124</v>
      </c>
      <c r="E58" s="114" t="s">
        <v>125</v>
      </c>
      <c r="F58" s="222"/>
      <c r="G58" s="61">
        <v>2.202</v>
      </c>
      <c r="H58" s="490">
        <v>3</v>
      </c>
      <c r="I58" s="49">
        <v>15</v>
      </c>
      <c r="J58" s="44">
        <f t="shared" si="14"/>
        <v>0</v>
      </c>
      <c r="K58" s="45">
        <f t="shared" si="6"/>
        <v>0</v>
      </c>
      <c r="L58" s="490">
        <v>20</v>
      </c>
      <c r="M58" s="46">
        <v>300</v>
      </c>
      <c r="N58" s="47">
        <f t="shared" si="7"/>
        <v>0</v>
      </c>
      <c r="O58" s="45">
        <f t="shared" si="8"/>
        <v>0</v>
      </c>
      <c r="P58" s="173">
        <f t="shared" si="15"/>
        <v>0</v>
      </c>
      <c r="Q58" s="117">
        <f t="shared" si="9"/>
        <v>0</v>
      </c>
      <c r="R58" s="353">
        <f t="shared" si="16"/>
        <v>0</v>
      </c>
      <c r="S58" s="354">
        <f t="shared" si="17"/>
        <v>0</v>
      </c>
      <c r="T58" s="354">
        <f t="shared" si="10"/>
        <v>0</v>
      </c>
      <c r="U58" s="355">
        <v>0.89600000000000002</v>
      </c>
      <c r="V58" s="355">
        <f t="shared" si="18"/>
        <v>0</v>
      </c>
      <c r="W58" s="355">
        <f t="shared" si="19"/>
        <v>0</v>
      </c>
      <c r="X58" s="355">
        <f t="shared" si="11"/>
        <v>0</v>
      </c>
      <c r="Y58" s="166" t="str">
        <f>'Preis Sanco Wicu'!F68</f>
        <v/>
      </c>
      <c r="Z58" s="66">
        <f t="shared" si="12"/>
        <v>0</v>
      </c>
      <c r="AA58" s="443" t="str">
        <f t="shared" si="13"/>
        <v/>
      </c>
      <c r="AC58" s="33"/>
      <c r="AD58" s="34"/>
      <c r="AE58" s="50"/>
      <c r="AF58" s="36"/>
    </row>
    <row r="59" spans="1:32" x14ac:dyDescent="0.3">
      <c r="A59" s="194">
        <v>7042124</v>
      </c>
      <c r="B59" s="333" t="s">
        <v>66</v>
      </c>
      <c r="C59" s="134" t="s">
        <v>154</v>
      </c>
      <c r="D59" s="109" t="s">
        <v>155</v>
      </c>
      <c r="E59" s="110" t="s">
        <v>156</v>
      </c>
      <c r="F59" s="220"/>
      <c r="G59" s="59">
        <v>0.14000000000000001</v>
      </c>
      <c r="H59" s="488">
        <v>1</v>
      </c>
      <c r="I59" s="26">
        <v>25</v>
      </c>
      <c r="J59" s="27">
        <f t="shared" si="14"/>
        <v>0</v>
      </c>
      <c r="K59" s="28">
        <f t="shared" si="6"/>
        <v>0</v>
      </c>
      <c r="L59" s="488">
        <v>40</v>
      </c>
      <c r="M59" s="29">
        <v>1000</v>
      </c>
      <c r="N59" s="30">
        <f t="shared" si="7"/>
        <v>0</v>
      </c>
      <c r="O59" s="28">
        <f t="shared" si="8"/>
        <v>0</v>
      </c>
      <c r="P59" s="178">
        <f t="shared" si="15"/>
        <v>0</v>
      </c>
      <c r="Q59" s="115">
        <f t="shared" si="9"/>
        <v>0</v>
      </c>
      <c r="R59" s="347">
        <f t="shared" si="16"/>
        <v>0</v>
      </c>
      <c r="S59" s="348">
        <f t="shared" si="17"/>
        <v>0</v>
      </c>
      <c r="T59" s="348">
        <f t="shared" si="10"/>
        <v>0</v>
      </c>
      <c r="U59" s="349">
        <v>0.89600000000000002</v>
      </c>
      <c r="V59" s="349">
        <f t="shared" si="18"/>
        <v>0</v>
      </c>
      <c r="W59" s="349">
        <f t="shared" si="19"/>
        <v>0</v>
      </c>
      <c r="X59" s="349">
        <f t="shared" si="11"/>
        <v>0</v>
      </c>
      <c r="Y59" s="179" t="str">
        <f>'Preis Sanco Wicu'!F70</f>
        <v/>
      </c>
      <c r="Z59" s="64">
        <f t="shared" si="12"/>
        <v>0</v>
      </c>
      <c r="AA59" s="443" t="str">
        <f t="shared" si="13"/>
        <v/>
      </c>
      <c r="AC59" s="33"/>
      <c r="AD59" s="34"/>
      <c r="AE59" s="50"/>
      <c r="AF59" s="36"/>
    </row>
    <row r="60" spans="1:32" x14ac:dyDescent="0.3">
      <c r="A60" s="195">
        <v>7042128</v>
      </c>
      <c r="B60" s="334" t="s">
        <v>66</v>
      </c>
      <c r="C60" s="135" t="s">
        <v>157</v>
      </c>
      <c r="D60" s="111" t="s">
        <v>155</v>
      </c>
      <c r="E60" s="112" t="s">
        <v>156</v>
      </c>
      <c r="F60" s="221"/>
      <c r="G60" s="60">
        <v>0.19600000000000001</v>
      </c>
      <c r="H60" s="489">
        <v>1</v>
      </c>
      <c r="I60" s="37">
        <v>25</v>
      </c>
      <c r="J60" s="38">
        <f t="shared" si="14"/>
        <v>0</v>
      </c>
      <c r="K60" s="39">
        <f t="shared" si="6"/>
        <v>0</v>
      </c>
      <c r="L60" s="489">
        <v>40</v>
      </c>
      <c r="M60" s="40">
        <v>1000</v>
      </c>
      <c r="N60" s="41">
        <f t="shared" si="7"/>
        <v>0</v>
      </c>
      <c r="O60" s="39">
        <f t="shared" si="8"/>
        <v>0</v>
      </c>
      <c r="P60" s="172">
        <f t="shared" si="15"/>
        <v>0</v>
      </c>
      <c r="Q60" s="116">
        <f t="shared" si="9"/>
        <v>0</v>
      </c>
      <c r="R60" s="350">
        <f t="shared" si="16"/>
        <v>0</v>
      </c>
      <c r="S60" s="351">
        <f t="shared" si="17"/>
        <v>0</v>
      </c>
      <c r="T60" s="351">
        <f t="shared" si="10"/>
        <v>0</v>
      </c>
      <c r="U60" s="352">
        <v>0.89600000000000002</v>
      </c>
      <c r="V60" s="352">
        <f t="shared" si="18"/>
        <v>0</v>
      </c>
      <c r="W60" s="352">
        <f t="shared" si="19"/>
        <v>0</v>
      </c>
      <c r="X60" s="352">
        <f t="shared" si="11"/>
        <v>0</v>
      </c>
      <c r="Y60" s="162" t="str">
        <f>'Preis Sanco Wicu'!F71</f>
        <v/>
      </c>
      <c r="Z60" s="65">
        <f t="shared" si="12"/>
        <v>0</v>
      </c>
      <c r="AA60" s="443" t="str">
        <f t="shared" si="13"/>
        <v/>
      </c>
      <c r="AC60" s="33"/>
      <c r="AD60" s="34"/>
      <c r="AE60" s="33"/>
      <c r="AF60" s="36"/>
    </row>
    <row r="61" spans="1:32" x14ac:dyDescent="0.3">
      <c r="A61" s="195">
        <v>7042135</v>
      </c>
      <c r="B61" s="334" t="s">
        <v>66</v>
      </c>
      <c r="C61" s="135" t="s">
        <v>127</v>
      </c>
      <c r="D61" s="111" t="s">
        <v>155</v>
      </c>
      <c r="E61" s="112" t="s">
        <v>156</v>
      </c>
      <c r="F61" s="221"/>
      <c r="G61" s="60">
        <v>0.252</v>
      </c>
      <c r="H61" s="489">
        <v>1</v>
      </c>
      <c r="I61" s="37">
        <v>25</v>
      </c>
      <c r="J61" s="38">
        <f t="shared" si="14"/>
        <v>0</v>
      </c>
      <c r="K61" s="39">
        <f t="shared" si="6"/>
        <v>0</v>
      </c>
      <c r="L61" s="489">
        <v>40</v>
      </c>
      <c r="M61" s="40">
        <v>1000</v>
      </c>
      <c r="N61" s="41">
        <f t="shared" si="7"/>
        <v>0</v>
      </c>
      <c r="O61" s="39">
        <f t="shared" si="8"/>
        <v>0</v>
      </c>
      <c r="P61" s="172">
        <f t="shared" si="15"/>
        <v>0</v>
      </c>
      <c r="Q61" s="116">
        <f t="shared" si="9"/>
        <v>0</v>
      </c>
      <c r="R61" s="350">
        <f t="shared" si="16"/>
        <v>0</v>
      </c>
      <c r="S61" s="351">
        <f t="shared" si="17"/>
        <v>0</v>
      </c>
      <c r="T61" s="351">
        <f t="shared" si="10"/>
        <v>0</v>
      </c>
      <c r="U61" s="352">
        <v>0.89600000000000002</v>
      </c>
      <c r="V61" s="352">
        <f t="shared" si="18"/>
        <v>0</v>
      </c>
      <c r="W61" s="352">
        <f t="shared" si="19"/>
        <v>0</v>
      </c>
      <c r="X61" s="352">
        <f t="shared" si="11"/>
        <v>0</v>
      </c>
      <c r="Y61" s="162" t="str">
        <f>'Preis Sanco Wicu'!F72</f>
        <v/>
      </c>
      <c r="Z61" s="65">
        <f t="shared" si="12"/>
        <v>0</v>
      </c>
      <c r="AA61" s="443" t="str">
        <f t="shared" si="13"/>
        <v/>
      </c>
      <c r="AC61" s="33"/>
      <c r="AD61" s="34"/>
      <c r="AE61" s="33"/>
      <c r="AF61" s="36"/>
    </row>
    <row r="62" spans="1:32" x14ac:dyDescent="0.3">
      <c r="A62" s="195">
        <v>7042140</v>
      </c>
      <c r="B62" s="334" t="s">
        <v>66</v>
      </c>
      <c r="C62" s="135" t="s">
        <v>128</v>
      </c>
      <c r="D62" s="111" t="s">
        <v>155</v>
      </c>
      <c r="E62" s="112" t="s">
        <v>156</v>
      </c>
      <c r="F62" s="221"/>
      <c r="G62" s="60">
        <v>0.308</v>
      </c>
      <c r="H62" s="489">
        <v>1</v>
      </c>
      <c r="I62" s="37">
        <v>25</v>
      </c>
      <c r="J62" s="38">
        <f t="shared" si="14"/>
        <v>0</v>
      </c>
      <c r="K62" s="39">
        <f t="shared" si="6"/>
        <v>0</v>
      </c>
      <c r="L62" s="489">
        <v>35</v>
      </c>
      <c r="M62" s="40">
        <v>875</v>
      </c>
      <c r="N62" s="41">
        <f t="shared" si="7"/>
        <v>0</v>
      </c>
      <c r="O62" s="39">
        <f t="shared" si="8"/>
        <v>0</v>
      </c>
      <c r="P62" s="172">
        <f t="shared" si="15"/>
        <v>0</v>
      </c>
      <c r="Q62" s="116">
        <f t="shared" si="9"/>
        <v>0</v>
      </c>
      <c r="R62" s="350">
        <f t="shared" si="16"/>
        <v>0</v>
      </c>
      <c r="S62" s="351">
        <f t="shared" si="17"/>
        <v>0</v>
      </c>
      <c r="T62" s="351">
        <f t="shared" si="10"/>
        <v>0</v>
      </c>
      <c r="U62" s="352">
        <v>0.89600000000000002</v>
      </c>
      <c r="V62" s="352">
        <f t="shared" si="18"/>
        <v>0</v>
      </c>
      <c r="W62" s="352">
        <f t="shared" si="19"/>
        <v>0</v>
      </c>
      <c r="X62" s="352">
        <f t="shared" si="11"/>
        <v>0</v>
      </c>
      <c r="Y62" s="162" t="str">
        <f>'Preis Sanco Wicu'!F73</f>
        <v/>
      </c>
      <c r="Z62" s="65">
        <f t="shared" si="12"/>
        <v>0</v>
      </c>
      <c r="AA62" s="443" t="str">
        <f t="shared" si="13"/>
        <v/>
      </c>
    </row>
    <row r="63" spans="1:32" x14ac:dyDescent="0.3">
      <c r="A63" s="195">
        <v>7042151</v>
      </c>
      <c r="B63" s="334" t="s">
        <v>66</v>
      </c>
      <c r="C63" s="135" t="s">
        <v>129</v>
      </c>
      <c r="D63" s="111" t="s">
        <v>155</v>
      </c>
      <c r="E63" s="112" t="s">
        <v>156</v>
      </c>
      <c r="F63" s="221"/>
      <c r="G63" s="60">
        <v>0.39100000000000001</v>
      </c>
      <c r="H63" s="489">
        <v>1</v>
      </c>
      <c r="I63" s="37">
        <v>25</v>
      </c>
      <c r="J63" s="38">
        <f t="shared" si="14"/>
        <v>0</v>
      </c>
      <c r="K63" s="39">
        <f t="shared" si="6"/>
        <v>0</v>
      </c>
      <c r="L63" s="489">
        <v>30</v>
      </c>
      <c r="M63" s="40">
        <v>750</v>
      </c>
      <c r="N63" s="41">
        <f t="shared" si="7"/>
        <v>0</v>
      </c>
      <c r="O63" s="39">
        <f t="shared" si="8"/>
        <v>0</v>
      </c>
      <c r="P63" s="172">
        <f t="shared" si="15"/>
        <v>0</v>
      </c>
      <c r="Q63" s="116">
        <f t="shared" si="9"/>
        <v>0</v>
      </c>
      <c r="R63" s="350">
        <f t="shared" si="16"/>
        <v>0</v>
      </c>
      <c r="S63" s="351">
        <f t="shared" si="17"/>
        <v>0</v>
      </c>
      <c r="T63" s="351">
        <f t="shared" si="10"/>
        <v>0</v>
      </c>
      <c r="U63" s="352">
        <v>0.89600000000000002</v>
      </c>
      <c r="V63" s="352">
        <f t="shared" si="18"/>
        <v>0</v>
      </c>
      <c r="W63" s="352">
        <f t="shared" si="19"/>
        <v>0</v>
      </c>
      <c r="X63" s="352">
        <f t="shared" si="11"/>
        <v>0</v>
      </c>
      <c r="Y63" s="162" t="str">
        <f>'Preis Sanco Wicu'!F74</f>
        <v/>
      </c>
      <c r="Z63" s="65">
        <f t="shared" si="12"/>
        <v>0</v>
      </c>
      <c r="AA63" s="443" t="str">
        <f t="shared" si="13"/>
        <v/>
      </c>
    </row>
    <row r="64" spans="1:32" x14ac:dyDescent="0.3">
      <c r="A64" s="195">
        <v>7042155</v>
      </c>
      <c r="B64" s="334" t="s">
        <v>66</v>
      </c>
      <c r="C64" s="135" t="s">
        <v>131</v>
      </c>
      <c r="D64" s="111" t="s">
        <v>155</v>
      </c>
      <c r="E64" s="112" t="s">
        <v>156</v>
      </c>
      <c r="F64" s="221"/>
      <c r="G64" s="60">
        <v>0.47499999999999998</v>
      </c>
      <c r="H64" s="489">
        <v>1</v>
      </c>
      <c r="I64" s="37">
        <v>25</v>
      </c>
      <c r="J64" s="38">
        <f t="shared" si="14"/>
        <v>0</v>
      </c>
      <c r="K64" s="39">
        <f t="shared" si="6"/>
        <v>0</v>
      </c>
      <c r="L64" s="489">
        <v>25</v>
      </c>
      <c r="M64" s="40">
        <v>625</v>
      </c>
      <c r="N64" s="41">
        <f t="shared" si="7"/>
        <v>0</v>
      </c>
      <c r="O64" s="39">
        <f t="shared" si="8"/>
        <v>0</v>
      </c>
      <c r="P64" s="172">
        <f t="shared" si="15"/>
        <v>0</v>
      </c>
      <c r="Q64" s="116">
        <f t="shared" si="9"/>
        <v>0</v>
      </c>
      <c r="R64" s="350">
        <f t="shared" si="16"/>
        <v>0</v>
      </c>
      <c r="S64" s="351">
        <f t="shared" si="17"/>
        <v>0</v>
      </c>
      <c r="T64" s="351">
        <f t="shared" si="10"/>
        <v>0</v>
      </c>
      <c r="U64" s="352">
        <v>0.89600000000000002</v>
      </c>
      <c r="V64" s="352">
        <f t="shared" si="18"/>
        <v>0</v>
      </c>
      <c r="W64" s="352">
        <f t="shared" si="19"/>
        <v>0</v>
      </c>
      <c r="X64" s="352">
        <f t="shared" si="11"/>
        <v>0</v>
      </c>
      <c r="Y64" s="162" t="str">
        <f>'Preis Sanco Wicu'!F75</f>
        <v/>
      </c>
      <c r="Z64" s="65">
        <f t="shared" si="12"/>
        <v>0</v>
      </c>
      <c r="AA64" s="443" t="str">
        <f t="shared" si="13"/>
        <v/>
      </c>
    </row>
    <row r="65" spans="1:32" ht="14.5" thickBot="1" x14ac:dyDescent="0.35">
      <c r="A65" s="199">
        <v>7042157</v>
      </c>
      <c r="B65" s="335" t="s">
        <v>66</v>
      </c>
      <c r="C65" s="226" t="s">
        <v>133</v>
      </c>
      <c r="D65" s="113" t="s">
        <v>155</v>
      </c>
      <c r="E65" s="114" t="s">
        <v>156</v>
      </c>
      <c r="F65" s="222"/>
      <c r="G65" s="61">
        <v>0.58699999999999997</v>
      </c>
      <c r="H65" s="490">
        <v>1</v>
      </c>
      <c r="I65" s="49">
        <v>25</v>
      </c>
      <c r="J65" s="44">
        <f t="shared" si="14"/>
        <v>0</v>
      </c>
      <c r="K65" s="45">
        <f t="shared" si="6"/>
        <v>0</v>
      </c>
      <c r="L65" s="490">
        <v>20</v>
      </c>
      <c r="M65" s="46">
        <v>500</v>
      </c>
      <c r="N65" s="47">
        <f t="shared" si="7"/>
        <v>0</v>
      </c>
      <c r="O65" s="45">
        <f t="shared" si="8"/>
        <v>0</v>
      </c>
      <c r="P65" s="173">
        <f t="shared" si="15"/>
        <v>0</v>
      </c>
      <c r="Q65" s="116">
        <f t="shared" si="9"/>
        <v>0</v>
      </c>
      <c r="R65" s="350">
        <f t="shared" si="16"/>
        <v>0</v>
      </c>
      <c r="S65" s="351">
        <f t="shared" si="17"/>
        <v>0</v>
      </c>
      <c r="T65" s="351">
        <f t="shared" si="10"/>
        <v>0</v>
      </c>
      <c r="U65" s="352">
        <v>1.4</v>
      </c>
      <c r="V65" s="352">
        <f t="shared" si="18"/>
        <v>0</v>
      </c>
      <c r="W65" s="352">
        <f t="shared" si="19"/>
        <v>0</v>
      </c>
      <c r="X65" s="352">
        <f t="shared" si="11"/>
        <v>0</v>
      </c>
      <c r="Y65" s="162" t="str">
        <f>'Preis Sanco Wicu'!F76</f>
        <v/>
      </c>
      <c r="Z65" s="65">
        <f t="shared" si="12"/>
        <v>0</v>
      </c>
      <c r="AA65" s="443" t="str">
        <f t="shared" si="13"/>
        <v/>
      </c>
    </row>
    <row r="66" spans="1:32" x14ac:dyDescent="0.3">
      <c r="A66" s="200" t="s">
        <v>109</v>
      </c>
      <c r="B66" s="333" t="s">
        <v>67</v>
      </c>
      <c r="C66" s="138" t="s">
        <v>128</v>
      </c>
      <c r="D66" s="142" t="s">
        <v>155</v>
      </c>
      <c r="E66" s="143" t="s">
        <v>156</v>
      </c>
      <c r="F66" s="223"/>
      <c r="G66" s="52">
        <v>0.308</v>
      </c>
      <c r="H66" s="488">
        <v>1</v>
      </c>
      <c r="I66" s="26">
        <v>25</v>
      </c>
      <c r="J66" s="27">
        <f t="shared" si="14"/>
        <v>0</v>
      </c>
      <c r="K66" s="28">
        <f>J66*I66</f>
        <v>0</v>
      </c>
      <c r="L66" s="488">
        <v>14</v>
      </c>
      <c r="M66" s="29">
        <v>350</v>
      </c>
      <c r="N66" s="30">
        <f>ROUND(IF(R66&gt;99.99,LEFT(R66,3),IF(R66&gt;9.99,LEFT(R66,2),LEFT(R66,1))),0)</f>
        <v>0</v>
      </c>
      <c r="O66" s="28">
        <f>N66*M66</f>
        <v>0</v>
      </c>
      <c r="P66" s="178">
        <f t="shared" si="15"/>
        <v>0</v>
      </c>
      <c r="Q66" s="115">
        <f>K66+O66</f>
        <v>0</v>
      </c>
      <c r="R66" s="347">
        <f t="shared" si="16"/>
        <v>0</v>
      </c>
      <c r="S66" s="348">
        <f t="shared" si="17"/>
        <v>0</v>
      </c>
      <c r="T66" s="348">
        <f t="shared" si="10"/>
        <v>0</v>
      </c>
      <c r="U66" s="349">
        <v>0.89600000000000002</v>
      </c>
      <c r="V66" s="349">
        <f t="shared" si="18"/>
        <v>0</v>
      </c>
      <c r="W66" s="349">
        <f t="shared" si="19"/>
        <v>0</v>
      </c>
      <c r="X66" s="349">
        <f>SUM(V66:W66)</f>
        <v>0</v>
      </c>
      <c r="Y66" s="179" t="str">
        <f>'Preis Sanco Wicu'!F80</f>
        <v/>
      </c>
      <c r="Z66" s="64">
        <f t="shared" si="12"/>
        <v>0</v>
      </c>
      <c r="AA66" s="443" t="str">
        <f t="shared" si="13"/>
        <v/>
      </c>
      <c r="AC66" s="33"/>
      <c r="AD66" s="34"/>
      <c r="AE66" s="33"/>
      <c r="AF66" s="36"/>
    </row>
    <row r="67" spans="1:32" x14ac:dyDescent="0.3">
      <c r="A67" s="201" t="s">
        <v>111</v>
      </c>
      <c r="B67" s="334" t="s">
        <v>67</v>
      </c>
      <c r="C67" s="139" t="s">
        <v>129</v>
      </c>
      <c r="D67" s="140" t="s">
        <v>155</v>
      </c>
      <c r="E67" s="141" t="s">
        <v>156</v>
      </c>
      <c r="F67" s="224"/>
      <c r="G67" s="53">
        <v>0.39100000000000001</v>
      </c>
      <c r="H67" s="489">
        <v>1</v>
      </c>
      <c r="I67" s="37">
        <v>25</v>
      </c>
      <c r="J67" s="38">
        <f t="shared" si="14"/>
        <v>0</v>
      </c>
      <c r="K67" s="39">
        <f>J67*I67</f>
        <v>0</v>
      </c>
      <c r="L67" s="489">
        <v>12</v>
      </c>
      <c r="M67" s="40">
        <v>300</v>
      </c>
      <c r="N67" s="41">
        <f>ROUND(IF(R67&gt;99.99,LEFT(R67,3),IF(R67&gt;9.99,LEFT(R67,2),LEFT(R67,1))),0)</f>
        <v>0</v>
      </c>
      <c r="O67" s="39">
        <f>N67*M67</f>
        <v>0</v>
      </c>
      <c r="P67" s="172">
        <f t="shared" si="15"/>
        <v>0</v>
      </c>
      <c r="Q67" s="116">
        <f>K67+O67</f>
        <v>0</v>
      </c>
      <c r="R67" s="350">
        <f t="shared" si="16"/>
        <v>0</v>
      </c>
      <c r="S67" s="351">
        <f t="shared" si="17"/>
        <v>0</v>
      </c>
      <c r="T67" s="351">
        <f t="shared" si="10"/>
        <v>0</v>
      </c>
      <c r="U67" s="352">
        <v>0.89600000000000002</v>
      </c>
      <c r="V67" s="352">
        <f t="shared" si="18"/>
        <v>0</v>
      </c>
      <c r="W67" s="352">
        <f t="shared" si="19"/>
        <v>0</v>
      </c>
      <c r="X67" s="352">
        <f>SUM(V67:W67)</f>
        <v>0</v>
      </c>
      <c r="Y67" s="162" t="str">
        <f>'Preis Sanco Wicu'!F81</f>
        <v/>
      </c>
      <c r="Z67" s="65">
        <f t="shared" si="12"/>
        <v>0</v>
      </c>
      <c r="AA67" s="443" t="str">
        <f t="shared" si="13"/>
        <v/>
      </c>
      <c r="AC67" s="33"/>
      <c r="AD67" s="34"/>
      <c r="AE67" s="33"/>
      <c r="AF67" s="36"/>
    </row>
    <row r="68" spans="1:32" x14ac:dyDescent="0.3">
      <c r="A68" s="201" t="s">
        <v>113</v>
      </c>
      <c r="B68" s="334" t="s">
        <v>67</v>
      </c>
      <c r="C68" s="139" t="s">
        <v>131</v>
      </c>
      <c r="D68" s="140" t="s">
        <v>155</v>
      </c>
      <c r="E68" s="141" t="s">
        <v>156</v>
      </c>
      <c r="F68" s="224"/>
      <c r="G68" s="53">
        <v>0.47499999999999998</v>
      </c>
      <c r="H68" s="489">
        <v>1</v>
      </c>
      <c r="I68" s="37">
        <v>25</v>
      </c>
      <c r="J68" s="38">
        <f t="shared" si="14"/>
        <v>0</v>
      </c>
      <c r="K68" s="39">
        <f>J68*I68</f>
        <v>0</v>
      </c>
      <c r="L68" s="489">
        <v>12</v>
      </c>
      <c r="M68" s="40">
        <v>300</v>
      </c>
      <c r="N68" s="41">
        <f>ROUND(IF(R68&gt;99.99,LEFT(R68,3),IF(R68&gt;9.99,LEFT(R68,2),LEFT(R68,1))),0)</f>
        <v>0</v>
      </c>
      <c r="O68" s="39">
        <f>N68*M68</f>
        <v>0</v>
      </c>
      <c r="P68" s="172">
        <f t="shared" si="15"/>
        <v>0</v>
      </c>
      <c r="Q68" s="116">
        <f>K68+O68</f>
        <v>0</v>
      </c>
      <c r="R68" s="350">
        <f t="shared" si="16"/>
        <v>0</v>
      </c>
      <c r="S68" s="351">
        <f t="shared" si="17"/>
        <v>0</v>
      </c>
      <c r="T68" s="351">
        <f t="shared" si="10"/>
        <v>0</v>
      </c>
      <c r="U68" s="352">
        <v>0.89600000000000002</v>
      </c>
      <c r="V68" s="352">
        <f t="shared" si="18"/>
        <v>0</v>
      </c>
      <c r="W68" s="352">
        <f t="shared" si="19"/>
        <v>0</v>
      </c>
      <c r="X68" s="352">
        <f>SUM(V68:W68)</f>
        <v>0</v>
      </c>
      <c r="Y68" s="162" t="str">
        <f>'Preis Sanco Wicu'!F82</f>
        <v/>
      </c>
      <c r="Z68" s="65">
        <f t="shared" si="12"/>
        <v>0</v>
      </c>
      <c r="AA68" s="443" t="str">
        <f t="shared" si="13"/>
        <v/>
      </c>
      <c r="AC68" s="33"/>
      <c r="AD68" s="34"/>
      <c r="AE68" s="33"/>
      <c r="AF68" s="36"/>
    </row>
    <row r="69" spans="1:32" ht="14.5" thickBot="1" x14ac:dyDescent="0.35">
      <c r="A69" s="202" t="s">
        <v>115</v>
      </c>
      <c r="B69" s="335" t="s">
        <v>67</v>
      </c>
      <c r="C69" s="227" t="s">
        <v>133</v>
      </c>
      <c r="D69" s="144" t="s">
        <v>155</v>
      </c>
      <c r="E69" s="145" t="s">
        <v>156</v>
      </c>
      <c r="F69" s="225"/>
      <c r="G69" s="51">
        <v>0.58699999999999997</v>
      </c>
      <c r="H69" s="490">
        <v>1</v>
      </c>
      <c r="I69" s="49">
        <v>25</v>
      </c>
      <c r="J69" s="44">
        <f t="shared" si="14"/>
        <v>0</v>
      </c>
      <c r="K69" s="45">
        <f>J69*I69</f>
        <v>0</v>
      </c>
      <c r="L69" s="490">
        <v>11</v>
      </c>
      <c r="M69" s="49">
        <v>275</v>
      </c>
      <c r="N69" s="47">
        <f>ROUND(IF(R69&gt;99.99,LEFT(R69,3),IF(R69&gt;9.99,LEFT(R69,2),LEFT(R69,1))),0)</f>
        <v>0</v>
      </c>
      <c r="O69" s="45">
        <f>N69*M69</f>
        <v>0</v>
      </c>
      <c r="P69" s="173">
        <f t="shared" si="15"/>
        <v>0</v>
      </c>
      <c r="Q69" s="116">
        <f>K69+O69</f>
        <v>0</v>
      </c>
      <c r="R69" s="350">
        <f t="shared" si="16"/>
        <v>0</v>
      </c>
      <c r="S69" s="351">
        <f t="shared" si="17"/>
        <v>0</v>
      </c>
      <c r="T69" s="351">
        <f t="shared" si="10"/>
        <v>0</v>
      </c>
      <c r="U69" s="352">
        <v>1.4</v>
      </c>
      <c r="V69" s="352">
        <f t="shared" si="18"/>
        <v>0</v>
      </c>
      <c r="W69" s="352">
        <f t="shared" si="19"/>
        <v>0</v>
      </c>
      <c r="X69" s="352">
        <f>SUM(V69:W69)</f>
        <v>0</v>
      </c>
      <c r="Y69" s="162" t="str">
        <f>'Preis Sanco Wicu'!F83</f>
        <v/>
      </c>
      <c r="Z69" s="65">
        <f t="shared" si="12"/>
        <v>0</v>
      </c>
      <c r="AA69" s="443" t="str">
        <f t="shared" si="13"/>
        <v/>
      </c>
      <c r="AC69" s="33"/>
      <c r="AD69" s="34"/>
      <c r="AE69" s="33"/>
      <c r="AF69" s="36"/>
    </row>
    <row r="70" spans="1:32" ht="14.5" thickBot="1" x14ac:dyDescent="0.35">
      <c r="A70" s="409" t="s">
        <v>177</v>
      </c>
      <c r="B70" s="410" t="s">
        <v>178</v>
      </c>
      <c r="C70" s="186"/>
      <c r="D70" s="186"/>
      <c r="E70" s="186"/>
      <c r="F70" s="186">
        <v>0</v>
      </c>
      <c r="G70" s="186"/>
      <c r="H70" s="186"/>
      <c r="I70" s="186"/>
      <c r="J70" s="186"/>
      <c r="K70" s="186"/>
      <c r="L70" s="186"/>
      <c r="M70" s="187"/>
      <c r="N70" s="186"/>
      <c r="O70" s="186"/>
      <c r="P70" s="188">
        <f>SUM(P6:P69)</f>
        <v>0</v>
      </c>
      <c r="Q70" s="186"/>
      <c r="R70" s="186"/>
      <c r="S70" s="186"/>
      <c r="T70" s="186"/>
      <c r="U70" s="186"/>
      <c r="V70" s="186"/>
      <c r="W70" s="186"/>
      <c r="X70" s="433" t="str">
        <f>IF(SUM(X6:X69)&gt;0,"1","0")</f>
        <v>0</v>
      </c>
      <c r="Y70" s="189"/>
      <c r="Z70" s="67">
        <f>SUM(Z6:Z69)</f>
        <v>0</v>
      </c>
    </row>
    <row r="71" spans="1:32" x14ac:dyDescent="0.3">
      <c r="A71" s="3"/>
      <c r="B71" s="3"/>
      <c r="C71" s="3"/>
      <c r="D71" s="3"/>
      <c r="E71" s="3"/>
      <c r="F71" s="54">
        <v>0</v>
      </c>
      <c r="G71" s="43"/>
      <c r="H71" s="271" t="s">
        <v>179</v>
      </c>
      <c r="I71" s="3"/>
      <c r="J71" s="3"/>
      <c r="K71" s="268" t="s">
        <v>338</v>
      </c>
      <c r="L71" s="3"/>
      <c r="M71" s="268" t="s">
        <v>366</v>
      </c>
      <c r="O71" s="54"/>
      <c r="P71" s="54"/>
      <c r="Q71" s="54"/>
      <c r="Y71" s="297">
        <f>'Input Ввод'!C8</f>
        <v>0.01</v>
      </c>
      <c r="Z71" s="299">
        <f>Z70*Y71</f>
        <v>0</v>
      </c>
    </row>
    <row r="72" spans="1:32" x14ac:dyDescent="0.3">
      <c r="A72" s="190" t="s">
        <v>177</v>
      </c>
      <c r="B72" s="191" t="s">
        <v>178</v>
      </c>
      <c r="C72" s="191"/>
      <c r="D72" s="192"/>
      <c r="E72" s="192"/>
      <c r="F72" s="54">
        <v>0</v>
      </c>
      <c r="G72" s="43"/>
      <c r="H72" s="268" t="s">
        <v>181</v>
      </c>
      <c r="I72" s="268" t="s">
        <v>357</v>
      </c>
      <c r="J72" s="3"/>
      <c r="K72" s="268" t="s">
        <v>337</v>
      </c>
      <c r="L72" s="3"/>
      <c r="M72" s="268" t="s">
        <v>365</v>
      </c>
      <c r="O72" s="264" t="s">
        <v>339</v>
      </c>
      <c r="P72" s="193" t="s">
        <v>340</v>
      </c>
      <c r="R72" s="301"/>
      <c r="Y72" s="297"/>
      <c r="Z72" s="300">
        <f>IF(Y71=1%,Z70-Z71,0)</f>
        <v>0</v>
      </c>
    </row>
    <row r="73" spans="1:32" x14ac:dyDescent="0.3">
      <c r="A73" s="190" t="s">
        <v>186</v>
      </c>
      <c r="B73" s="191" t="s">
        <v>180</v>
      </c>
      <c r="C73" s="191" t="s">
        <v>334</v>
      </c>
      <c r="D73" s="192"/>
      <c r="E73" s="192"/>
      <c r="F73" s="54">
        <v>0</v>
      </c>
      <c r="G73" s="3"/>
      <c r="H73" s="337">
        <f>ROUNDUP(SUM(S6:S26)+SUM(S34:S46)+SUM(S51:S58),0)</f>
        <v>0</v>
      </c>
      <c r="I73" s="337">
        <f>IF((H73)=(T73),0,ROUND(SUM(T6:T26)+SUM(T34:T46)+SUM(T51:T58),0))</f>
        <v>0</v>
      </c>
      <c r="J73" s="3"/>
      <c r="K73" s="269">
        <f>SUM(N6:N26)+SUM(N34:N46)+SUM(N51:N58)</f>
        <v>0</v>
      </c>
      <c r="L73" s="338" t="str">
        <f>IF((H73+K73)&gt;36,"&gt;36!","")</f>
        <v/>
      </c>
      <c r="M73" s="190">
        <f>CEILING(CEILING(H73+K73,18)/18,1)</f>
        <v>0</v>
      </c>
      <c r="N73" s="336" t="str">
        <f>IF((O73)&gt;0,"x 5,0m","")</f>
        <v/>
      </c>
      <c r="O73" s="267">
        <f>IF((H73+K73)=0,0,M73*5.1)</f>
        <v>0</v>
      </c>
      <c r="P73" s="327">
        <f>SUM(X6:X26)+SUM(X34:X46)+SUM(X51:X58)</f>
        <v>0</v>
      </c>
      <c r="R73" s="301"/>
      <c r="S73" s="301"/>
      <c r="T73" s="337">
        <f>ROUNDUP(SUM(T6:T26)+SUM(T34:T46)+SUM(T51:T58),0)</f>
        <v>0</v>
      </c>
      <c r="U73" s="301"/>
      <c r="V73" s="301"/>
      <c r="W73" s="292"/>
      <c r="Z73" s="3"/>
    </row>
    <row r="74" spans="1:32" x14ac:dyDescent="0.3">
      <c r="A74" s="190" t="s">
        <v>186</v>
      </c>
      <c r="B74" s="191" t="s">
        <v>180</v>
      </c>
      <c r="C74" s="339" t="s">
        <v>333</v>
      </c>
      <c r="D74" s="192"/>
      <c r="E74" s="192"/>
      <c r="F74" s="54">
        <v>0</v>
      </c>
      <c r="G74" s="3"/>
      <c r="H74" s="337">
        <f>ROUNDUP(SUM(S47:S50),0)</f>
        <v>0</v>
      </c>
      <c r="I74" s="337">
        <f>IF((H74)=(T74),0,ROUNDUP(SUM(T47:T50),0))</f>
        <v>0</v>
      </c>
      <c r="J74" s="268"/>
      <c r="K74" s="269">
        <f>SUM(N47:N50)</f>
        <v>0</v>
      </c>
      <c r="L74" s="338"/>
      <c r="M74" s="190">
        <f>CEILING(CEILING(H74+K74,16)/16,1)</f>
        <v>0</v>
      </c>
      <c r="N74" s="336" t="str">
        <f>IF((O74)&gt;0,"x 2,5m","")</f>
        <v/>
      </c>
      <c r="O74" s="267">
        <f>IF((H73+K73)=0,CEILING(CEILING(H74+K74,16)/16,1)*2.55,IF(R74&gt;(H74+K74),0,(CEILING(CEILING(H74+K74,16)/16,1))*2.55))</f>
        <v>0</v>
      </c>
      <c r="P74" s="327">
        <f>SUM(X47:X50)</f>
        <v>0</v>
      </c>
      <c r="R74" s="302">
        <f>(IF(H73+K73&gt;=18,IF(H73+K73&gt;=36,0,36-H73-K73),18-H73-K73))*2</f>
        <v>36</v>
      </c>
      <c r="S74" s="302"/>
      <c r="T74" s="337">
        <f>ROUNDUP(SUM(T47:T50),0)</f>
        <v>0</v>
      </c>
      <c r="U74" s="303"/>
      <c r="V74" s="302"/>
      <c r="W74" s="303"/>
      <c r="Z74" s="3"/>
    </row>
    <row r="75" spans="1:32" x14ac:dyDescent="0.3">
      <c r="A75" s="190" t="s">
        <v>187</v>
      </c>
      <c r="B75" s="191" t="s">
        <v>182</v>
      </c>
      <c r="C75" s="191" t="s">
        <v>335</v>
      </c>
      <c r="D75" s="192"/>
      <c r="E75" s="192"/>
      <c r="F75" s="54">
        <v>0</v>
      </c>
      <c r="G75" s="3"/>
      <c r="H75" s="337">
        <f>ROUNDUP(SUM(S27:S33)+SUM(S59:S69)-S33-S65-S69,0)</f>
        <v>0</v>
      </c>
      <c r="I75" s="337">
        <f>IF(H75=T75,0,ROUNDUP(SUM(T27:T33)+SUM(T59:T69)-T33-T65-T69,0))</f>
        <v>0</v>
      </c>
      <c r="J75" s="268"/>
      <c r="K75" s="269">
        <f>SUM(N27:N33)+SUM(N59:N69)-N33-N65-N69</f>
        <v>0</v>
      </c>
      <c r="L75" s="338" t="str">
        <f>IF((H75+K75)&gt;48,"&gt;48!","")</f>
        <v/>
      </c>
      <c r="M75" s="191">
        <f>ROUNDUP((H75+K75)/3,0)</f>
        <v>0</v>
      </c>
      <c r="N75" s="336" t="str">
        <f>IF((O75)&gt;0,"x 0,8m","")</f>
        <v/>
      </c>
      <c r="O75" s="267">
        <f>IF((H76+K76)=0,M75*0.8,0.8*W75)</f>
        <v>0</v>
      </c>
      <c r="P75" s="327">
        <f>SUM(X27:X33)+SUM(X59:X69)-X33-X65-X69</f>
        <v>0</v>
      </c>
      <c r="R75" s="272">
        <f>(H75+K75)/3</f>
        <v>0</v>
      </c>
      <c r="S75" s="304">
        <f>ROUND(MOD(R75,1),2)</f>
        <v>0</v>
      </c>
      <c r="T75" s="337">
        <f>ROUNDUP(SUM(T27:T33)+SUM(T59:T69)-T33-T65-T69,0)</f>
        <v>0</v>
      </c>
      <c r="U75" s="304">
        <f>INT(R75)</f>
        <v>0</v>
      </c>
      <c r="V75" s="272">
        <f>ROUND(MOD(R75,1),0)</f>
        <v>0</v>
      </c>
      <c r="W75" s="303">
        <f>U75+V75</f>
        <v>0</v>
      </c>
      <c r="X75" s="301"/>
      <c r="Z75" s="3"/>
    </row>
    <row r="76" spans="1:32" x14ac:dyDescent="0.3">
      <c r="A76" s="190" t="s">
        <v>187</v>
      </c>
      <c r="B76" s="191" t="s">
        <v>182</v>
      </c>
      <c r="C76" s="266" t="s">
        <v>336</v>
      </c>
      <c r="D76" s="192"/>
      <c r="E76" s="192"/>
      <c r="F76" s="54">
        <v>0</v>
      </c>
      <c r="G76" s="3"/>
      <c r="H76" s="337">
        <f>ROUNDUP(S33+S65+S69,0)</f>
        <v>0</v>
      </c>
      <c r="I76" s="337">
        <f>IF(H76=T76,0,ROUNDUP(T33+T65+T69,0))</f>
        <v>0</v>
      </c>
      <c r="J76" s="268"/>
      <c r="K76" s="269">
        <f>N33+N65+N69</f>
        <v>0</v>
      </c>
      <c r="L76" s="338" t="str">
        <f>IF((H76+K76)&gt;26,"&gt;26!","")</f>
        <v/>
      </c>
      <c r="M76" s="191">
        <f>IF((H76+K76)=0,0,IF(AND(S75=0.33,S76=0),ROUNDUP((H76+K76)/2,0)+1,ROUNDUP((H76+K76)/2,0)))</f>
        <v>0</v>
      </c>
      <c r="N76" s="336" t="str">
        <f>IF((O76)&gt;0,"x 1,0m","")</f>
        <v/>
      </c>
      <c r="O76" s="267">
        <f>M76*1</f>
        <v>0</v>
      </c>
      <c r="P76" s="327">
        <f>X33+X65+X69</f>
        <v>0</v>
      </c>
      <c r="R76" s="272">
        <f>(H76+K76)/2</f>
        <v>0</v>
      </c>
      <c r="S76" s="304">
        <f>ROUND(MOD(R76,1),2)</f>
        <v>0</v>
      </c>
      <c r="T76" s="337">
        <f>ROUNDUP(T33+T65+T69,0)</f>
        <v>0</v>
      </c>
      <c r="U76" s="304">
        <f>INT(R76)</f>
        <v>0</v>
      </c>
      <c r="V76" s="272">
        <f>ROUND(MOD(R76,1),0)</f>
        <v>0</v>
      </c>
      <c r="W76" s="303">
        <f>U76+V76</f>
        <v>0</v>
      </c>
      <c r="Z76" s="3"/>
    </row>
    <row r="77" spans="1:32" x14ac:dyDescent="0.3">
      <c r="A77" s="394" t="s">
        <v>302</v>
      </c>
      <c r="B77" s="394"/>
      <c r="C77" s="394"/>
      <c r="D77" s="395"/>
      <c r="E77" s="395"/>
      <c r="F77" s="54">
        <v>0</v>
      </c>
      <c r="G77" s="399" t="s">
        <v>364</v>
      </c>
      <c r="H77" s="396"/>
      <c r="I77" s="396"/>
      <c r="J77" s="397"/>
      <c r="K77" s="396"/>
      <c r="L77" s="397"/>
      <c r="M77" s="397"/>
      <c r="N77" s="269"/>
      <c r="O77" s="270">
        <f>SUM(O73:O76)</f>
        <v>0</v>
      </c>
      <c r="P77" s="265">
        <f>SUM(P73:P75)</f>
        <v>0</v>
      </c>
      <c r="W77" s="301"/>
      <c r="Z77" s="3"/>
    </row>
    <row r="78" spans="1:32" x14ac:dyDescent="0.3">
      <c r="A78" s="394" t="s">
        <v>303</v>
      </c>
      <c r="B78" s="394"/>
      <c r="C78" s="394"/>
      <c r="D78" s="394"/>
      <c r="E78" s="394"/>
      <c r="F78" s="54">
        <v>0</v>
      </c>
      <c r="G78" s="399" t="s">
        <v>292</v>
      </c>
      <c r="H78" s="394"/>
      <c r="I78" s="394"/>
      <c r="J78" s="394"/>
      <c r="K78" s="394"/>
      <c r="L78" s="394"/>
      <c r="M78" s="398"/>
      <c r="N78" s="85"/>
      <c r="O78" s="427" t="str">
        <f>IF(O77&gt;=13,"Проверьте загрузку по длине фуры!","")</f>
        <v/>
      </c>
      <c r="P78" s="3"/>
      <c r="Z78" s="3"/>
    </row>
    <row r="79" spans="1:32" x14ac:dyDescent="0.3">
      <c r="B79" s="394"/>
      <c r="C79" s="394"/>
      <c r="D79" s="394"/>
      <c r="E79" s="394"/>
      <c r="F79" s="54">
        <v>0</v>
      </c>
      <c r="H79" s="399"/>
      <c r="I79" s="394"/>
      <c r="J79" s="399"/>
      <c r="K79" s="394"/>
      <c r="L79" s="394"/>
      <c r="M79" s="400"/>
      <c r="N79" s="3"/>
      <c r="P79" s="3"/>
      <c r="Z79"/>
    </row>
    <row r="80" spans="1:32" x14ac:dyDescent="0.3">
      <c r="B80" s="3"/>
      <c r="C80" s="3"/>
      <c r="D80" s="3"/>
      <c r="E80" s="3"/>
      <c r="F80" s="291"/>
      <c r="M80"/>
      <c r="Z80"/>
    </row>
    <row r="81" spans="1:26" x14ac:dyDescent="0.3">
      <c r="A81" s="84"/>
      <c r="B81" s="3"/>
      <c r="C81" s="3"/>
      <c r="D81" s="3"/>
      <c r="E81" s="3"/>
      <c r="F81" s="54">
        <v>0</v>
      </c>
      <c r="I81" s="271"/>
      <c r="M81"/>
      <c r="Z81"/>
    </row>
    <row r="82" spans="1:26" x14ac:dyDescent="0.3">
      <c r="F82" s="54">
        <v>0</v>
      </c>
      <c r="M82"/>
      <c r="Z82"/>
    </row>
    <row r="83" spans="1:26" x14ac:dyDescent="0.3">
      <c r="A83" s="84"/>
      <c r="F83" s="54">
        <v>0</v>
      </c>
      <c r="M83"/>
      <c r="Z83"/>
    </row>
    <row r="84" spans="1:26" x14ac:dyDescent="0.3">
      <c r="F84" s="54">
        <v>0</v>
      </c>
      <c r="J84" s="2"/>
      <c r="M84"/>
      <c r="Z84"/>
    </row>
    <row r="85" spans="1:26" x14ac:dyDescent="0.3">
      <c r="M85"/>
      <c r="Z85"/>
    </row>
    <row r="86" spans="1:26" x14ac:dyDescent="0.3">
      <c r="M86"/>
      <c r="Z86"/>
    </row>
    <row r="87" spans="1:26" x14ac:dyDescent="0.3">
      <c r="M87"/>
      <c r="Z87"/>
    </row>
    <row r="88" spans="1:26" x14ac:dyDescent="0.3">
      <c r="M88"/>
      <c r="Z88"/>
    </row>
    <row r="89" spans="1:26" x14ac:dyDescent="0.3">
      <c r="M89"/>
      <c r="Z89"/>
    </row>
    <row r="90" spans="1:26" x14ac:dyDescent="0.3">
      <c r="M90"/>
      <c r="Z90"/>
    </row>
    <row r="91" spans="1:26" x14ac:dyDescent="0.3">
      <c r="M91"/>
      <c r="Y91" s="62"/>
      <c r="Z91"/>
    </row>
    <row r="92" spans="1:26" x14ac:dyDescent="0.3">
      <c r="M92"/>
      <c r="Y92" s="62"/>
      <c r="Z92"/>
    </row>
    <row r="93" spans="1:26" x14ac:dyDescent="0.3">
      <c r="M93"/>
      <c r="Y93" s="62"/>
      <c r="Z93"/>
    </row>
    <row r="94" spans="1:26" x14ac:dyDescent="0.3">
      <c r="M94"/>
      <c r="Y94" s="62"/>
      <c r="Z94"/>
    </row>
    <row r="95" spans="1:26" x14ac:dyDescent="0.3">
      <c r="M95"/>
      <c r="Y95" s="62"/>
      <c r="Z95"/>
    </row>
    <row r="96" spans="1:26" x14ac:dyDescent="0.3">
      <c r="M96"/>
      <c r="Y96" s="62"/>
      <c r="Z96"/>
    </row>
    <row r="97" spans="13:26" x14ac:dyDescent="0.3">
      <c r="M97"/>
      <c r="Y97" s="62"/>
      <c r="Z97"/>
    </row>
    <row r="98" spans="13:26" x14ac:dyDescent="0.3">
      <c r="M98"/>
      <c r="Y98" s="62"/>
      <c r="Z98"/>
    </row>
    <row r="99" spans="13:26" x14ac:dyDescent="0.3">
      <c r="M99"/>
      <c r="Y99" s="62"/>
      <c r="Z99"/>
    </row>
    <row r="100" spans="13:26" x14ac:dyDescent="0.3">
      <c r="M100"/>
      <c r="Y100" s="62"/>
      <c r="Z100"/>
    </row>
    <row r="101" spans="13:26" x14ac:dyDescent="0.3">
      <c r="M101"/>
      <c r="Y101" s="62"/>
      <c r="Z101"/>
    </row>
    <row r="102" spans="13:26" x14ac:dyDescent="0.3">
      <c r="M102"/>
      <c r="Y102" s="62"/>
      <c r="Z102"/>
    </row>
  </sheetData>
  <sheetProtection algorithmName="SHA-512" hashValue="Q1Vhx+KepN1MAG4kxFrRBqmqYeUc+Ep29NF9Ee4l1cXONv1NofT6QOM+HiWadLAIM7UYV0/FDAXDUf2EuIdt2w==" saltValue="6m9+xuC7yqRpQqsnxgPxJw==" spinCount="100000" sheet="1" objects="1" scenarios="1" selectLockedCells="1" sort="0" autoFilter="0"/>
  <protectedRanges>
    <protectedRange sqref="F6:F69" name="Диапазон1"/>
    <protectedRange sqref="F6:F84" name="Диапазон2"/>
  </protectedRanges>
  <autoFilter ref="F5:F84" xr:uid="{00000000-0009-0000-0000-000002000000}"/>
  <mergeCells count="14">
    <mergeCell ref="A2:G2"/>
    <mergeCell ref="B3:C4"/>
    <mergeCell ref="A3:A4"/>
    <mergeCell ref="D3:D4"/>
    <mergeCell ref="E3:E4"/>
    <mergeCell ref="M1:N1"/>
    <mergeCell ref="Y2:Y3"/>
    <mergeCell ref="Z2:Z3"/>
    <mergeCell ref="H2:K2"/>
    <mergeCell ref="L2:O2"/>
    <mergeCell ref="Q2:Q3"/>
    <mergeCell ref="P2:P3"/>
    <mergeCell ref="H3:I3"/>
    <mergeCell ref="L3:M3"/>
  </mergeCells>
  <conditionalFormatting sqref="M78:N78 L19:L26 M6:O6 M7:M18 AC66:AF69 M34:M46 N7:O46 J6:K46 J51:K69 AC6:AF61 P19:P46 M51:P69 P6:Q9 P11:Q18 P10 AA6:AA69">
    <cfRule type="cellIs" dxfId="126" priority="72" stopIfTrue="1" operator="equal">
      <formula>0</formula>
    </cfRule>
  </conditionalFormatting>
  <conditionalFormatting sqref="F70:F84">
    <cfRule type="cellIs" dxfId="125" priority="3" operator="equal">
      <formula>0</formula>
    </cfRule>
    <cfRule type="cellIs" dxfId="124" priority="73" stopIfTrue="1" operator="equal">
      <formula>"a"</formula>
    </cfRule>
  </conditionalFormatting>
  <conditionalFormatting sqref="Z6:Z46 Z70:Z72">
    <cfRule type="cellIs" priority="71" stopIfTrue="1" operator="equal">
      <formula>0</formula>
    </cfRule>
  </conditionalFormatting>
  <conditionalFormatting sqref="Z6:Z46 Z70:Z72">
    <cfRule type="cellIs" dxfId="123" priority="70" stopIfTrue="1" operator="equal">
      <formula>0</formula>
    </cfRule>
  </conditionalFormatting>
  <conditionalFormatting sqref="J47:K50 M47:P50">
    <cfRule type="cellIs" dxfId="122" priority="60" stopIfTrue="1" operator="equal">
      <formula>0</formula>
    </cfRule>
  </conditionalFormatting>
  <conditionalFormatting sqref="Q19:Q26">
    <cfRule type="cellIs" dxfId="121" priority="59" stopIfTrue="1" operator="equal">
      <formula>0</formula>
    </cfRule>
  </conditionalFormatting>
  <conditionalFormatting sqref="Q27:Q33">
    <cfRule type="cellIs" dxfId="120" priority="56" stopIfTrue="1" operator="equal">
      <formula>0</formula>
    </cfRule>
  </conditionalFormatting>
  <conditionalFormatting sqref="Q34:Q39">
    <cfRule type="cellIs" dxfId="119" priority="53" stopIfTrue="1" operator="equal">
      <formula>0</formula>
    </cfRule>
  </conditionalFormatting>
  <conditionalFormatting sqref="Q40:Q46">
    <cfRule type="cellIs" dxfId="118" priority="47" stopIfTrue="1" operator="equal">
      <formula>0</formula>
    </cfRule>
  </conditionalFormatting>
  <conditionalFormatting sqref="Y71">
    <cfRule type="cellIs" dxfId="117" priority="26" operator="equal">
      <formula>0</formula>
    </cfRule>
  </conditionalFormatting>
  <conditionalFormatting sqref="Y6:Y46">
    <cfRule type="cellIs" dxfId="116" priority="25" operator="equal">
      <formula>0</formula>
    </cfRule>
  </conditionalFormatting>
  <conditionalFormatting sqref="Z47:Z50">
    <cfRule type="cellIs" priority="24" stopIfTrue="1" operator="equal">
      <formula>0</formula>
    </cfRule>
  </conditionalFormatting>
  <conditionalFormatting sqref="Z47:Z50">
    <cfRule type="cellIs" dxfId="115" priority="23" stopIfTrue="1" operator="equal">
      <formula>0</formula>
    </cfRule>
  </conditionalFormatting>
  <conditionalFormatting sqref="Q47:Q50">
    <cfRule type="cellIs" dxfId="114" priority="22" stopIfTrue="1" operator="equal">
      <formula>0</formula>
    </cfRule>
  </conditionalFormatting>
  <conditionalFormatting sqref="Y47:Y50">
    <cfRule type="cellIs" dxfId="113" priority="21" operator="equal">
      <formula>0</formula>
    </cfRule>
  </conditionalFormatting>
  <conditionalFormatting sqref="Z51:Z58">
    <cfRule type="cellIs" priority="20" stopIfTrue="1" operator="equal">
      <formula>0</formula>
    </cfRule>
  </conditionalFormatting>
  <conditionalFormatting sqref="Z51:Z58">
    <cfRule type="cellIs" dxfId="112" priority="19" stopIfTrue="1" operator="equal">
      <formula>0</formula>
    </cfRule>
  </conditionalFormatting>
  <conditionalFormatting sqref="Q51:Q58">
    <cfRule type="cellIs" dxfId="111" priority="18" stopIfTrue="1" operator="equal">
      <formula>0</formula>
    </cfRule>
  </conditionalFormatting>
  <conditionalFormatting sqref="Y51:Y58">
    <cfRule type="cellIs" dxfId="110" priority="17" operator="equal">
      <formula>0</formula>
    </cfRule>
  </conditionalFormatting>
  <conditionalFormatting sqref="Z59:Z65">
    <cfRule type="cellIs" priority="16" stopIfTrue="1" operator="equal">
      <formula>0</formula>
    </cfRule>
  </conditionalFormatting>
  <conditionalFormatting sqref="Z59:Z65">
    <cfRule type="cellIs" dxfId="109" priority="15" stopIfTrue="1" operator="equal">
      <formula>0</formula>
    </cfRule>
  </conditionalFormatting>
  <conditionalFormatting sqref="Q59:Q65">
    <cfRule type="cellIs" dxfId="108" priority="14" stopIfTrue="1" operator="equal">
      <formula>0</formula>
    </cfRule>
  </conditionalFormatting>
  <conditionalFormatting sqref="Y59:Y65">
    <cfRule type="cellIs" dxfId="107" priority="13" operator="equal">
      <formula>0</formula>
    </cfRule>
  </conditionalFormatting>
  <conditionalFormatting sqref="Z66:Z69">
    <cfRule type="cellIs" priority="12" stopIfTrue="1" operator="equal">
      <formula>0</formula>
    </cfRule>
  </conditionalFormatting>
  <conditionalFormatting sqref="Z66:Z69">
    <cfRule type="cellIs" dxfId="106" priority="11" stopIfTrue="1" operator="equal">
      <formula>0</formula>
    </cfRule>
  </conditionalFormatting>
  <conditionalFormatting sqref="Q66:Q69">
    <cfRule type="cellIs" dxfId="105" priority="10" stopIfTrue="1" operator="equal">
      <formula>0</formula>
    </cfRule>
  </conditionalFormatting>
  <conditionalFormatting sqref="Y66:Y69">
    <cfRule type="cellIs" dxfId="104" priority="9" operator="equal">
      <formula>0</formula>
    </cfRule>
  </conditionalFormatting>
  <conditionalFormatting sqref="H73:M76">
    <cfRule type="cellIs" dxfId="103" priority="4" operator="equal">
      <formula>0</formula>
    </cfRule>
  </conditionalFormatting>
  <conditionalFormatting sqref="Q10">
    <cfRule type="cellIs" dxfId="102" priority="1" stopIfTrue="1" operator="equal">
      <formula>0</formula>
    </cfRule>
  </conditionalFormatting>
  <pageMargins left="0.51181102362204722" right="0.31496062992125984" top="0.35433070866141736" bottom="0.35433070866141736" header="0.31496062992125984" footer="0.31496062992125984"/>
  <pageSetup paperSize="9" scale="98" orientation="landscape" r:id="rId1"/>
  <ignoredErrors>
    <ignoredError sqref="A66:A6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Лист4"/>
  <dimension ref="A1:AQ87"/>
  <sheetViews>
    <sheetView workbookViewId="0">
      <pane ySplit="7" topLeftCell="A8" activePane="bottomLeft" state="frozen"/>
      <selection pane="bottomLeft" activeCell="A8" sqref="A8"/>
    </sheetView>
  </sheetViews>
  <sheetFormatPr defaultColWidth="9" defaultRowHeight="14" x14ac:dyDescent="0.3"/>
  <cols>
    <col min="1" max="1" width="17.5" style="3" customWidth="1"/>
    <col min="2" max="2" width="27.58203125" style="3" customWidth="1"/>
    <col min="3" max="6" width="8.08203125" style="3" customWidth="1"/>
    <col min="7" max="7" width="9" style="3"/>
    <col min="9" max="16384" width="9" style="3"/>
  </cols>
  <sheetData>
    <row r="1" spans="1:8" ht="18" x14ac:dyDescent="0.4">
      <c r="A1" s="368" t="s">
        <v>404</v>
      </c>
      <c r="B1" s="369"/>
      <c r="F1" s="374" t="s">
        <v>298</v>
      </c>
    </row>
    <row r="2" spans="1:8" ht="18" customHeight="1" x14ac:dyDescent="0.4">
      <c r="A2" s="368" t="s">
        <v>411</v>
      </c>
      <c r="B2" s="369"/>
      <c r="F2" s="374"/>
    </row>
    <row r="3" spans="1:8" ht="15.5" x14ac:dyDescent="0.35">
      <c r="A3" s="651" t="str">
        <f>'Input Ввод'!B1</f>
        <v>Abbey studio LLC</v>
      </c>
      <c r="B3" s="651"/>
      <c r="C3" s="651"/>
      <c r="D3" s="651"/>
      <c r="E3" s="651"/>
      <c r="G3" s="95"/>
    </row>
    <row r="4" spans="1:8" ht="15.5" x14ac:dyDescent="0.35">
      <c r="A4" s="652" t="str">
        <f>'Input Ввод'!G1</f>
        <v>UK</v>
      </c>
      <c r="B4" s="652"/>
      <c r="C4" s="370" t="s">
        <v>346</v>
      </c>
      <c r="D4" s="324">
        <f>'Input Ввод'!E6</f>
        <v>857.42</v>
      </c>
      <c r="E4" s="371" t="s">
        <v>347</v>
      </c>
    </row>
    <row r="5" spans="1:8" x14ac:dyDescent="0.3">
      <c r="A5" s="372"/>
      <c r="C5" s="650">
        <f>'Input Ввод'!C6</f>
        <v>44504</v>
      </c>
      <c r="D5" s="650"/>
      <c r="E5" s="373"/>
      <c r="F5" s="375" t="str">
        <f>'Input Ввод'!A2</f>
        <v>v.11.0.2021</v>
      </c>
    </row>
    <row r="6" spans="1:8" x14ac:dyDescent="0.3">
      <c r="A6" s="239" t="s">
        <v>118</v>
      </c>
      <c r="B6" s="239" t="s">
        <v>117</v>
      </c>
      <c r="C6" s="241" t="s">
        <v>78</v>
      </c>
      <c r="D6" s="241" t="s">
        <v>78</v>
      </c>
      <c r="E6" s="241" t="s">
        <v>78</v>
      </c>
      <c r="F6" s="241" t="s">
        <v>78</v>
      </c>
    </row>
    <row r="7" spans="1:8" x14ac:dyDescent="0.3">
      <c r="A7" s="240"/>
      <c r="B7" s="240"/>
      <c r="C7" s="242" t="s">
        <v>61</v>
      </c>
      <c r="D7" s="243" t="s">
        <v>58</v>
      </c>
      <c r="E7" s="243" t="s">
        <v>59</v>
      </c>
      <c r="F7" s="242" t="str">
        <f>IF((F8)&gt;0,"Skonto","")</f>
        <v>Skonto</v>
      </c>
    </row>
    <row r="8" spans="1:8" s="310" customFormat="1" ht="15.5" x14ac:dyDescent="0.35">
      <c r="A8" s="306" t="s">
        <v>65</v>
      </c>
      <c r="B8" s="307"/>
      <c r="C8" s="308">
        <f>'Input Ввод'!D12</f>
        <v>809</v>
      </c>
      <c r="D8" s="309">
        <f>'Input Ввод'!E12</f>
        <v>0.25</v>
      </c>
      <c r="E8" s="309">
        <f>'Input Ввод'!F12</f>
        <v>0</v>
      </c>
      <c r="F8" s="309" t="str">
        <f>IF(SUM(F10:F30)+SUM(F32:F38)+SUM(F40:F45)+SUM(F47:F57)&gt;0,'Input Ввод'!G12,"")</f>
        <v/>
      </c>
      <c r="H8"/>
    </row>
    <row r="9" spans="1:8" x14ac:dyDescent="0.3">
      <c r="A9" s="237" t="s">
        <v>120</v>
      </c>
      <c r="B9" s="237"/>
      <c r="F9" s="3" t="str">
        <f>IF(SUM(F10:F30)&gt;0,0,"")</f>
        <v/>
      </c>
    </row>
    <row r="10" spans="1:8" x14ac:dyDescent="0.3">
      <c r="A10" s="244">
        <f>'Расчёт Sanco Wicu'!A6</f>
        <v>7011277</v>
      </c>
      <c r="B10" s="245" t="s">
        <v>5</v>
      </c>
      <c r="C10" s="5">
        <f>ROUND(INDEX(SANCO!$C$6:$EW$42,MATCH(SANCO!C6,SANCO!$C$6:$C$42,),MATCH('Input Ввод'!$D$12,SANCO!$C$4:$EW$4,)),2)</f>
        <v>4.47</v>
      </c>
      <c r="D10" s="5">
        <f>ROUND(C10-C10*'Input Ввод'!$E$12,2)</f>
        <v>3.35</v>
      </c>
      <c r="E10" s="5">
        <f>ROUND(D10-D10*'Input Ввод'!$F$12,2)</f>
        <v>3.35</v>
      </c>
      <c r="F10" s="6" t="str">
        <f>IF(ISBLANK('Расчёт Sanco Wicu'!F6),"",ROUND(E10-E10*'Input Ввод'!$G$12,2))</f>
        <v/>
      </c>
    </row>
    <row r="11" spans="1:8" x14ac:dyDescent="0.3">
      <c r="A11" s="244">
        <f>'Расчёт Sanco Wicu'!A7</f>
        <v>7011278</v>
      </c>
      <c r="B11" s="245" t="s">
        <v>6</v>
      </c>
      <c r="C11" s="5">
        <f>ROUND(INDEX(SANCO!$C$6:$EW$42,MATCH(SANCO!C7,SANCO!$C$6:$C$42,),MATCH('Input Ввод'!$D$12,SANCO!$C$4:$EW$4,)),2)</f>
        <v>6.12</v>
      </c>
      <c r="D11" s="5">
        <f>ROUND(C11-C11*'Input Ввод'!$E$12,2)</f>
        <v>4.59</v>
      </c>
      <c r="E11" s="5">
        <f>ROUND(D11-D11*'Input Ввод'!$F$12,2)</f>
        <v>4.59</v>
      </c>
      <c r="F11" s="6" t="str">
        <f>IF(ISBLANK('Расчёт Sanco Wicu'!F7),"",ROUND(E11-E11*'Input Ввод'!$G$12,2))</f>
        <v/>
      </c>
    </row>
    <row r="12" spans="1:8" x14ac:dyDescent="0.3">
      <c r="A12" s="244">
        <f>'Расчёт Sanco Wicu'!A8</f>
        <v>7011279</v>
      </c>
      <c r="B12" s="245" t="s">
        <v>7</v>
      </c>
      <c r="C12" s="5">
        <f>ROUND(INDEX(SANCO!$C$6:$EW$42,MATCH(SANCO!C8,SANCO!$C$6:$C$42,),MATCH('Input Ввод'!$D$12,SANCO!$C$4:$EW$4,)),2)</f>
        <v>7.78</v>
      </c>
      <c r="D12" s="5">
        <f>ROUND(C12-C12*'Input Ввод'!$E$12,2)</f>
        <v>5.84</v>
      </c>
      <c r="E12" s="325">
        <f>ROUND(D12-D12*'Input Ввод'!$F$12,2)</f>
        <v>5.84</v>
      </c>
      <c r="F12" s="6" t="str">
        <f>IF(ISBLANK('Расчёт Sanco Wicu'!F8),"",ROUND(E12-E12*'Input Ввод'!$G$12,2))</f>
        <v/>
      </c>
    </row>
    <row r="13" spans="1:8" x14ac:dyDescent="0.3">
      <c r="A13" s="244">
        <f>'Расчёт Sanco Wicu'!A9</f>
        <v>7011280</v>
      </c>
      <c r="B13" s="245" t="s">
        <v>8</v>
      </c>
      <c r="C13" s="5">
        <f>ROUND(INDEX(SANCO!$C$6:$EW$42,MATCH(SANCO!C9,SANCO!$C$6:$C$42,),MATCH('Input Ввод'!$D$12,SANCO!$C$4:$EW$4,)),2)</f>
        <v>9.1999999999999993</v>
      </c>
      <c r="D13" s="5">
        <f>ROUND(C13-C13*'Input Ввод'!$E$12,2)</f>
        <v>6.9</v>
      </c>
      <c r="E13" s="5">
        <f>ROUND(D13-D13*'Input Ввод'!$F$12,2)</f>
        <v>6.9</v>
      </c>
      <c r="F13" s="6" t="str">
        <f>IF(ISBLANK('Расчёт Sanco Wicu'!F9),"",ROUND(E13-E13*'Input Ввод'!$G$12,2))</f>
        <v/>
      </c>
    </row>
    <row r="14" spans="1:8" x14ac:dyDescent="0.3">
      <c r="A14" s="244">
        <f>'Расчёт Sanco Wicu'!A10</f>
        <v>7011283</v>
      </c>
      <c r="B14" s="263" t="s">
        <v>9</v>
      </c>
      <c r="C14" s="5">
        <f>ROUND(INDEX(SANCO!$C$6:$EW$42,MATCH(SANCO!C10,SANCO!$C$6:$C$42,),MATCH('Input Ввод'!$D$12,SANCO!$C$4:$EW$4,)),2)</f>
        <v>11.62</v>
      </c>
      <c r="D14" s="5">
        <f>ROUND(C14-C14*'Input Ввод'!$E$12,2)</f>
        <v>8.7200000000000006</v>
      </c>
      <c r="E14" s="5">
        <f>ROUND(D14-D14*'Input Ввод'!$F$12,2)</f>
        <v>8.7200000000000006</v>
      </c>
      <c r="F14" s="6" t="str">
        <f>IF(ISBLANK('Расчёт Sanco Wicu'!F10),"",ROUND(E14-E14*'Input Ввод'!$G$12,2))</f>
        <v/>
      </c>
    </row>
    <row r="15" spans="1:8" x14ac:dyDescent="0.3">
      <c r="A15" s="244">
        <f>'Расчёт Sanco Wicu'!A11</f>
        <v>7011289</v>
      </c>
      <c r="B15" s="245" t="s">
        <v>10</v>
      </c>
      <c r="C15" s="5">
        <f>ROUND(INDEX(SANCO!$C$6:$EW$42,MATCH(SANCO!C11,SANCO!$C$6:$C$42,),MATCH('Input Ввод'!$D$12,SANCO!$C$4:$EW$4,)),2)</f>
        <v>14.28</v>
      </c>
      <c r="D15" s="5">
        <f>ROUND(C15-C15*'Input Ввод'!$E$12,2)</f>
        <v>10.71</v>
      </c>
      <c r="E15" s="5">
        <f>ROUND(D15-D15*'Input Ввод'!$F$12,2)</f>
        <v>10.71</v>
      </c>
      <c r="F15" s="6" t="str">
        <f>IF(ISBLANK('Расчёт Sanco Wicu'!F11),"",ROUND(E15-E15*'Input Ввод'!$G$12,2))</f>
        <v/>
      </c>
    </row>
    <row r="16" spans="1:8" x14ac:dyDescent="0.3">
      <c r="A16" s="244">
        <f>'Расчёт Sanco Wicu'!A12</f>
        <v>7011297</v>
      </c>
      <c r="B16" s="245" t="s">
        <v>11</v>
      </c>
      <c r="C16" s="5">
        <f>ROUND(INDEX(SANCO!$C$6:$EW$42,MATCH(SANCO!C12,SANCO!$C$6:$C$42,),MATCH('Input Ввод'!$D$12,SANCO!$C$4:$EW$4,)),2)</f>
        <v>17.7</v>
      </c>
      <c r="D16" s="5">
        <f>ROUND(C16-C16*'Input Ввод'!$E$12,2)</f>
        <v>13.28</v>
      </c>
      <c r="E16" s="5">
        <f>ROUND(D16-D16*'Input Ввод'!$F$12,2)</f>
        <v>13.28</v>
      </c>
      <c r="F16" s="6" t="str">
        <f>IF(ISBLANK('Расчёт Sanco Wicu'!F12),"",ROUND(E16-E16*'Input Ввод'!$G$12,2))</f>
        <v/>
      </c>
    </row>
    <row r="17" spans="1:43" x14ac:dyDescent="0.3">
      <c r="A17" s="244">
        <f>'Расчёт Sanco Wicu'!A13</f>
        <v>7011315</v>
      </c>
      <c r="B17" s="245" t="s">
        <v>12</v>
      </c>
      <c r="C17" s="5">
        <f>ROUND(INDEX(SANCO!$C$6:$EW$42,MATCH(SANCO!C13,SANCO!$C$6:$C$42,),MATCH('Input Ввод'!$D$12,SANCO!$C$4:$EW$4,)),2)</f>
        <v>22.65</v>
      </c>
      <c r="D17" s="5">
        <f>ROUND(C17-C17*'Input Ввод'!$E$12,2)</f>
        <v>16.989999999999998</v>
      </c>
      <c r="E17" s="5">
        <f>ROUND(D17-D17*'Input Ввод'!$F$12,2)</f>
        <v>16.989999999999998</v>
      </c>
      <c r="F17" s="6" t="str">
        <f>IF(ISBLANK('Расчёт Sanco Wicu'!F13),"",ROUND(E17-E17*'Input Ввод'!$G$12,2))</f>
        <v/>
      </c>
    </row>
    <row r="18" spans="1:43" x14ac:dyDescent="0.3">
      <c r="A18" s="244">
        <f>'Расчёт Sanco Wicu'!A14</f>
        <v>7011322</v>
      </c>
      <c r="B18" s="245" t="s">
        <v>68</v>
      </c>
      <c r="C18" s="5">
        <f>ROUND(INDEX(SANCO!$C$6:$EW$42,MATCH(SANCO!C14,SANCO!$C$6:$C$42,),MATCH('Input Ввод'!$D$12,SANCO!$C$4:$EW$4,)),2)</f>
        <v>28.83</v>
      </c>
      <c r="D18" s="5">
        <f>ROUND(C18-C18*'Input Ввод'!$E$12,2)</f>
        <v>21.62</v>
      </c>
      <c r="E18" s="5">
        <f>ROUND(D18-D18*'Input Ввод'!$F$12,2)</f>
        <v>21.62</v>
      </c>
      <c r="F18" s="6" t="str">
        <f>IF(ISBLANK('Расчёт Sanco Wicu'!F14),"",ROUND(E18-E18*'Input Ввод'!$G$12,2))</f>
        <v/>
      </c>
    </row>
    <row r="19" spans="1:43" x14ac:dyDescent="0.3">
      <c r="A19" s="244">
        <f>'Расчёт Sanco Wicu'!A15</f>
        <v>7134770</v>
      </c>
      <c r="B19" s="245" t="s">
        <v>13</v>
      </c>
      <c r="C19" s="5">
        <f>ROUND(INDEX(SANCO!$C$6:$EW$42,MATCH(SANCO!C15,SANCO!$C$6:$C$42,),MATCH('Input Ввод'!$D$12,SANCO!$C$4:$EW$4,)),2)</f>
        <v>34.020000000000003</v>
      </c>
      <c r="D19" s="5">
        <f>ROUND(C19-C19*'Input Ввод'!$E$12,2)</f>
        <v>25.52</v>
      </c>
      <c r="E19" s="5">
        <f>ROUND(D19-D19*'Input Ввод'!$F$12,2)</f>
        <v>25.52</v>
      </c>
      <c r="F19" s="6" t="str">
        <f>IF(ISBLANK('Расчёт Sanco Wicu'!F15),"",ROUND(E19-E19*'Input Ввод'!$G$12,2))</f>
        <v/>
      </c>
    </row>
    <row r="20" spans="1:43" x14ac:dyDescent="0.3">
      <c r="A20" s="244">
        <f>'Расчёт Sanco Wicu'!A16</f>
        <v>7011359</v>
      </c>
      <c r="B20" s="245" t="s">
        <v>69</v>
      </c>
      <c r="C20" s="5">
        <f>ROUND(INDEX(SANCO!$C$6:$EW$42,MATCH(SANCO!C16,SANCO!$C$6:$C$42,),MATCH('Input Ввод'!$D$12,SANCO!$C$4:$EW$4,)),2)</f>
        <v>34.07</v>
      </c>
      <c r="D20" s="5">
        <f>ROUND(C20-C20*'Input Ввод'!$E$12,2)</f>
        <v>25.55</v>
      </c>
      <c r="E20" s="5">
        <f>ROUND(D20-D20*'Input Ввод'!$F$12,2)</f>
        <v>25.55</v>
      </c>
      <c r="F20" s="6" t="str">
        <f>IF(ISBLANK('Расчёт Sanco Wicu'!F16),"",ROUND(E20-E20*'Input Ввод'!$G$12,2))</f>
        <v/>
      </c>
    </row>
    <row r="21" spans="1:43" x14ac:dyDescent="0.3">
      <c r="A21" s="244">
        <f>'Расчёт Sanco Wicu'!A17</f>
        <v>7134771</v>
      </c>
      <c r="B21" s="245" t="s">
        <v>14</v>
      </c>
      <c r="C21" s="5">
        <f>ROUND(INDEX(SANCO!$C$6:$EW$42,MATCH(SANCO!C17,SANCO!$C$6:$C$42,),MATCH('Input Ввод'!$D$12,SANCO!$C$4:$EW$4,)),2)</f>
        <v>41.91</v>
      </c>
      <c r="D21" s="5">
        <f>ROUND(C21-C21*'Input Ввод'!$E$12,2)</f>
        <v>31.43</v>
      </c>
      <c r="E21" s="5">
        <f>ROUND(D21-D21*'Input Ввод'!$F$12,2)</f>
        <v>31.43</v>
      </c>
      <c r="F21" s="6" t="str">
        <f>IF(ISBLANK('Расчёт Sanco Wicu'!F17),"",ROUND(E21-E21*'Input Ввод'!$G$12,2))</f>
        <v/>
      </c>
    </row>
    <row r="22" spans="1:43" x14ac:dyDescent="0.3">
      <c r="A22" s="244">
        <f>'Расчёт Sanco Wicu'!A18</f>
        <v>7134772</v>
      </c>
      <c r="B22" s="245" t="s">
        <v>15</v>
      </c>
      <c r="C22" s="5">
        <f>ROUND(INDEX(SANCO!$C$6:$EW$42,MATCH(SANCO!C18,SANCO!$C$6:$C$42,),MATCH('Input Ввод'!$D$12,SANCO!$C$4:$EW$4,)),2)</f>
        <v>67.430000000000007</v>
      </c>
      <c r="D22" s="5">
        <f>ROUND(C22-C22*'Input Ввод'!$E$12,2)</f>
        <v>50.57</v>
      </c>
      <c r="E22" s="5">
        <f>ROUND(D22-D22*'Input Ввод'!$F$12,2)</f>
        <v>50.57</v>
      </c>
      <c r="F22" s="6" t="str">
        <f>IF(ISBLANK('Расчёт Sanco Wicu'!F18),"",ROUND(E22-E22*'Input Ввод'!$G$12,2))</f>
        <v/>
      </c>
    </row>
    <row r="23" spans="1:43" x14ac:dyDescent="0.3">
      <c r="A23" s="244">
        <f>'Расчёт Sanco Wicu'!A19</f>
        <v>7134773</v>
      </c>
      <c r="B23" s="245" t="s">
        <v>16</v>
      </c>
      <c r="C23" s="5">
        <f>ROUND(INDEX(SANCO!$C$6:$EW$42,MATCH(SANCO!C19,SANCO!$C$6:$C$42,),MATCH('Input Ввод'!$D$12,SANCO!$C$4:$EW$4,)),2)</f>
        <v>107.52</v>
      </c>
      <c r="D23" s="5">
        <f>ROUND(C23-C23*'Input Ввод'!$E$12,2)</f>
        <v>80.64</v>
      </c>
      <c r="E23" s="5">
        <f>ROUND(D23-D23*'Input Ввод'!$F$12,2)</f>
        <v>80.64</v>
      </c>
      <c r="F23" s="6" t="str">
        <f>IF(ISBLANK('Расчёт Sanco Wicu'!F19),"",ROUND(E23-E23*'Input Ввод'!$G$12,2))</f>
        <v/>
      </c>
    </row>
    <row r="24" spans="1:43" x14ac:dyDescent="0.3">
      <c r="A24" s="244">
        <f>'Расчёт Sanco Wicu'!A20</f>
        <v>7134774</v>
      </c>
      <c r="B24" s="245" t="s">
        <v>17</v>
      </c>
      <c r="C24" s="5">
        <f>ROUND(INDEX(SANCO!$C$6:$EW$42,MATCH(SANCO!C20,SANCO!$C$6:$C$42,),MATCH('Input Ввод'!$D$12,SANCO!$C$4:$EW$4,)),2)</f>
        <v>128.55000000000001</v>
      </c>
      <c r="D24" s="5">
        <f>ROUND(C24-C24*'Input Ввод'!$E$12,2)</f>
        <v>96.41</v>
      </c>
      <c r="E24" s="5">
        <f>ROUND(D24-D24*'Input Ввод'!$F$12,2)</f>
        <v>96.41</v>
      </c>
      <c r="F24" s="6" t="str">
        <f>IF(ISBLANK('Расчёт Sanco Wicu'!F20),"",ROUND(E24-E24*'Input Ввод'!$G$12,2))</f>
        <v/>
      </c>
    </row>
    <row r="25" spans="1:43" x14ac:dyDescent="0.3">
      <c r="A25" s="244">
        <f>'Расчёт Sanco Wicu'!A21</f>
        <v>7134775</v>
      </c>
      <c r="B25" s="245" t="s">
        <v>18</v>
      </c>
      <c r="C25" s="5">
        <f>ROUND(INDEX(SANCO!$C$6:$EW$42,MATCH(SANCO!C21,SANCO!$C$6:$C$42,),MATCH('Input Ввод'!$D$12,SANCO!$C$4:$EW$4,)),2)</f>
        <v>150.96</v>
      </c>
      <c r="D25" s="5">
        <f>ROUND(C25-C25*'Input Ввод'!$E$12,2)</f>
        <v>113.22</v>
      </c>
      <c r="E25" s="5">
        <f>ROUND(D25-D25*'Input Ввод'!$F$12,2)</f>
        <v>113.22</v>
      </c>
      <c r="F25" s="6" t="str">
        <f>IF(ISBLANK('Расчёт Sanco Wicu'!F21),"",ROUND(E25-E25*'Input Ввод'!$G$12,2))</f>
        <v/>
      </c>
    </row>
    <row r="26" spans="1:43" x14ac:dyDescent="0.3">
      <c r="A26" s="244">
        <f>'Расчёт Sanco Wicu'!A22</f>
        <v>7134776</v>
      </c>
      <c r="B26" s="245" t="s">
        <v>19</v>
      </c>
      <c r="C26" s="5">
        <f>ROUND(INDEX(SANCO!$C$6:$EW$42,MATCH(SANCO!C22,SANCO!$C$6:$C$42,),MATCH('Input Ввод'!$D$12,SANCO!$C$4:$EW$4,)),2)</f>
        <v>229.48</v>
      </c>
      <c r="D26" s="5">
        <f>ROUND(C26-C26*'Input Ввод'!$E$12,2)</f>
        <v>172.11</v>
      </c>
      <c r="E26" s="5">
        <f>ROUND(D26-D26*'Input Ввод'!$F$12,2)</f>
        <v>172.11</v>
      </c>
      <c r="F26" s="6" t="str">
        <f>IF(ISBLANK('Расчёт Sanco Wicu'!F22),"",ROUND(E26-E26*'Input Ввод'!$G$12,2))</f>
        <v/>
      </c>
    </row>
    <row r="27" spans="1:43" x14ac:dyDescent="0.3">
      <c r="A27" s="244">
        <f>'Расчёт Sanco Wicu'!A23</f>
        <v>7011443</v>
      </c>
      <c r="B27" s="245" t="s">
        <v>20</v>
      </c>
      <c r="C27" s="5">
        <f>ROUND(INDEX(SANCO!$C$6:$EW$42,MATCH(SANCO!C23,SANCO!$C$6:$C$42,),MATCH('Input Ввод'!$D$12,SANCO!$C$4:$EW$4,)),2)</f>
        <v>377.69</v>
      </c>
      <c r="D27" s="5">
        <f>ROUND(C27-C27*'Input Ввод'!$E$12,2)</f>
        <v>283.27</v>
      </c>
      <c r="E27" s="5">
        <f>ROUND(D27-D27*'Input Ввод'!$F$12,2)</f>
        <v>283.27</v>
      </c>
      <c r="F27" s="6" t="str">
        <f>IF(ISBLANK('Расчёт Sanco Wicu'!F23),"",ROUND(E27-E27*'Input Ввод'!$G$12,2))</f>
        <v/>
      </c>
    </row>
    <row r="28" spans="1:43" x14ac:dyDescent="0.3">
      <c r="A28" s="244">
        <f>'Расчёт Sanco Wicu'!A24</f>
        <v>7011444</v>
      </c>
      <c r="B28" s="245" t="s">
        <v>21</v>
      </c>
      <c r="C28" s="5">
        <f>ROUND(INDEX(SANCO!$C$6:$EW$42,MATCH(SANCO!C24,SANCO!$C$6:$C$42,),MATCH('Input Ввод'!$D$12,SANCO!$C$4:$EW$4,)),2)</f>
        <v>617.70000000000005</v>
      </c>
      <c r="D28" s="5">
        <f>ROUND(C28-C28*'Input Ввод'!$E$12,2)</f>
        <v>463.28</v>
      </c>
      <c r="E28" s="5">
        <f>ROUND(D28-D28*'Input Ввод'!$F$12,2)</f>
        <v>463.28</v>
      </c>
      <c r="F28" s="6" t="str">
        <f>IF(ISBLANK('Расчёт Sanco Wicu'!F24),"",ROUND(E28-E28*'Input Ввод'!$G$12,2))</f>
        <v/>
      </c>
    </row>
    <row r="29" spans="1:43" x14ac:dyDescent="0.3">
      <c r="A29" s="244">
        <f>'Расчёт Sanco Wicu'!A25</f>
        <v>7011445</v>
      </c>
      <c r="B29" s="245" t="s">
        <v>22</v>
      </c>
      <c r="C29" s="5">
        <f>ROUND(INDEX(SANCO!$C$6:$EW$42,MATCH(SANCO!C25,SANCO!$C$6:$C$42,),MATCH('Input Ввод'!$D$12,SANCO!$C$4:$EW$4,)),2)</f>
        <v>880.16</v>
      </c>
      <c r="D29" s="5">
        <f>ROUND(C29-C29*'Input Ввод'!$E$12,2)</f>
        <v>660.12</v>
      </c>
      <c r="E29" s="5">
        <f>ROUND(D29-D29*'Input Ввод'!$F$12,2)</f>
        <v>660.12</v>
      </c>
      <c r="F29" s="6" t="str">
        <f>IF(ISBLANK('Расчёт Sanco Wicu'!F25),"",ROUND(E29-E29*'Input Ввод'!$G$12,2))</f>
        <v/>
      </c>
      <c r="G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3"/>
      <c r="AL29" s="293"/>
      <c r="AM29" s="293"/>
      <c r="AN29" s="293"/>
      <c r="AO29" s="293"/>
      <c r="AP29" s="293"/>
      <c r="AQ29" s="293"/>
    </row>
    <row r="30" spans="1:43" x14ac:dyDescent="0.3">
      <c r="A30" s="244">
        <f>'Расчёт Sanco Wicu'!A26</f>
        <v>7011446</v>
      </c>
      <c r="B30" s="245" t="s">
        <v>70</v>
      </c>
      <c r="C30" s="5">
        <f>ROUND(INDEX(SANCO!$C$6:$EW$42,MATCH(SANCO!C26,SANCO!$C$6:$C$42,),MATCH('Input Ввод'!$D$12,SANCO!$C$4:$EW$4,)),2)</f>
        <v>1155.3800000000001</v>
      </c>
      <c r="D30" s="5">
        <f>ROUND(C30-C30*'Input Ввод'!$E$12,2)</f>
        <v>866.54</v>
      </c>
      <c r="E30" s="5">
        <f>ROUND(D30-D30*'Input Ввод'!$F$12,2)</f>
        <v>866.54</v>
      </c>
      <c r="F30" s="6" t="str">
        <f>IF(ISBLANK('Расчёт Sanco Wicu'!F26),"",ROUND(E30-E30*'Input Ввод'!$G$12,2))</f>
        <v/>
      </c>
      <c r="G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row>
    <row r="31" spans="1:43" s="238" customFormat="1" x14ac:dyDescent="0.3">
      <c r="A31" s="237" t="s">
        <v>121</v>
      </c>
      <c r="B31" s="240"/>
      <c r="C31" s="481"/>
      <c r="F31" s="3" t="str">
        <f>IF(SUM(F32:F38)&gt;0,0,"")</f>
        <v/>
      </c>
      <c r="G31" s="293">
        <f>ROUND(E31-E31*'Input Ввод'!$G$12,2)</f>
        <v>0</v>
      </c>
      <c r="H31"/>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row>
    <row r="32" spans="1:43" x14ac:dyDescent="0.3">
      <c r="A32" s="244">
        <f>'Расчёт Sanco Wicu'!A27</f>
        <v>7011218</v>
      </c>
      <c r="B32" s="245" t="s">
        <v>24</v>
      </c>
      <c r="C32" s="5">
        <f>ROUND(INDEX(SANCO!$C$6:$EW$42,MATCH(SANCO!C28,SANCO!$C$6:$C$42,),MATCH('Input Ввод'!$D$12,SANCO!$C$4:$EW$4,)),2)</f>
        <v>4.96</v>
      </c>
      <c r="D32" s="5">
        <f>ROUND(C32-C32*'Input Ввод'!$E$12,2)</f>
        <v>3.72</v>
      </c>
      <c r="E32" s="5">
        <f>ROUND(D32-D32*'Input Ввод'!$F$12,2)</f>
        <v>3.72</v>
      </c>
      <c r="F32" s="6" t="str">
        <f>IF(ISBLANK('Расчёт Sanco Wicu'!F27),"",ROUND(E32-E32*'Input Ввод'!$G$12,2))</f>
        <v/>
      </c>
      <c r="G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3"/>
    </row>
    <row r="33" spans="1:43" x14ac:dyDescent="0.3">
      <c r="A33" s="244">
        <f>'Расчёт Sanco Wicu'!A28</f>
        <v>7011219</v>
      </c>
      <c r="B33" s="245" t="s">
        <v>25</v>
      </c>
      <c r="C33" s="5">
        <f>ROUND(INDEX(SANCO!$C$6:$EW$42,MATCH(SANCO!C29,SANCO!$C$6:$C$42,),MATCH('Input Ввод'!$D$12,SANCO!$C$4:$EW$4,)),2)</f>
        <v>6.37</v>
      </c>
      <c r="D33" s="5">
        <f>ROUND(C33-C33*'Input Ввод'!$E$12,2)</f>
        <v>4.78</v>
      </c>
      <c r="E33" s="5">
        <f>ROUND(D33-D33*'Input Ввод'!$F$12,2)</f>
        <v>4.78</v>
      </c>
      <c r="F33" s="6" t="str">
        <f>IF(ISBLANK('Расчёт Sanco Wicu'!F28),"",ROUND(E33-E33*'Input Ввод'!$G$12,2))</f>
        <v/>
      </c>
      <c r="G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293"/>
      <c r="AL33" s="293"/>
      <c r="AM33" s="293"/>
      <c r="AN33" s="293"/>
      <c r="AO33" s="293"/>
      <c r="AP33" s="293"/>
      <c r="AQ33" s="293"/>
    </row>
    <row r="34" spans="1:43" x14ac:dyDescent="0.3">
      <c r="A34" s="244">
        <f>'Расчёт Sanco Wicu'!A29</f>
        <v>7011220</v>
      </c>
      <c r="B34" s="245" t="s">
        <v>26</v>
      </c>
      <c r="C34" s="5">
        <f>ROUND(INDEX(SANCO!$C$6:$EW$42,MATCH(SANCO!C30,SANCO!$C$6:$C$42,),MATCH('Input Ввод'!$D$12,SANCO!$C$4:$EW$4,)),2)</f>
        <v>7.89</v>
      </c>
      <c r="D34" s="5">
        <f>ROUND(C34-C34*'Input Ввод'!$E$12,2)</f>
        <v>5.92</v>
      </c>
      <c r="E34" s="5">
        <f>ROUND(D34-D34*'Input Ввод'!$F$12,2)</f>
        <v>5.92</v>
      </c>
      <c r="F34" s="6" t="str">
        <f>IF(ISBLANK('Расчёт Sanco Wicu'!F29),"",ROUND(E34-E34*'Input Ввод'!$G$12,2))</f>
        <v/>
      </c>
      <c r="G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293"/>
      <c r="AL34" s="293"/>
      <c r="AM34" s="293"/>
      <c r="AN34" s="293"/>
      <c r="AO34" s="293"/>
      <c r="AP34" s="293"/>
      <c r="AQ34" s="293"/>
    </row>
    <row r="35" spans="1:43" x14ac:dyDescent="0.3">
      <c r="A35" s="244">
        <f>'Расчёт Sanco Wicu'!A30</f>
        <v>7011222</v>
      </c>
      <c r="B35" s="245" t="s">
        <v>27</v>
      </c>
      <c r="C35" s="5">
        <f>ROUND(INDEX(SANCO!$C$6:$EW$42,MATCH(SANCO!C31,SANCO!$C$6:$C$42,),MATCH('Input Ввод'!$D$12,SANCO!$C$4:$EW$4,)),2)</f>
        <v>9.59</v>
      </c>
      <c r="D35" s="5">
        <f>ROUND(C35-C35*'Input Ввод'!$E$12,2)</f>
        <v>7.19</v>
      </c>
      <c r="E35" s="5">
        <f>ROUND(D35-D35*'Input Ввод'!$F$12,2)</f>
        <v>7.19</v>
      </c>
      <c r="F35" s="6" t="str">
        <f>IF(ISBLANK('Расчёт Sanco Wicu'!F30),"",ROUND(E35-E35*'Input Ввод'!$G$12,2))</f>
        <v/>
      </c>
      <c r="G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row>
    <row r="36" spans="1:43" x14ac:dyDescent="0.3">
      <c r="A36" s="244">
        <f>'Расчёт Sanco Wicu'!A31</f>
        <v>7011227</v>
      </c>
      <c r="B36" s="246" t="s">
        <v>28</v>
      </c>
      <c r="C36" s="5">
        <f>ROUND(INDEX(SANCO!$C$6:$EW$42,MATCH(SANCO!C32,SANCO!$C$6:$C$42,),MATCH('Input Ввод'!$D$12,SANCO!$C$4:$EW$4,)),2)</f>
        <v>12.19</v>
      </c>
      <c r="D36" s="5">
        <f>ROUND(C36-C36*'Input Ввод'!$E$12,2)</f>
        <v>9.14</v>
      </c>
      <c r="E36" s="5">
        <f>ROUND(D36-D36*'Input Ввод'!$F$12,2)</f>
        <v>9.14</v>
      </c>
      <c r="F36" s="6" t="str">
        <f>IF(ISBLANK('Расчёт Sanco Wicu'!F31),"",ROUND(E36-E36*'Input Ввод'!$G$12,2))</f>
        <v/>
      </c>
      <c r="G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row>
    <row r="37" spans="1:43" x14ac:dyDescent="0.3">
      <c r="A37" s="244">
        <f>'Расчёт Sanco Wicu'!A32</f>
        <v>7011231</v>
      </c>
      <c r="B37" s="245" t="s">
        <v>29</v>
      </c>
      <c r="C37" s="5">
        <f>ROUND(INDEX(SANCO!$C$6:$EW$42,MATCH(SANCO!C33,SANCO!$C$6:$C$42,),MATCH('Input Ввод'!$D$12,SANCO!$C$4:$EW$4,)),2)</f>
        <v>14.66</v>
      </c>
      <c r="D37" s="5">
        <f>ROUND(C37-C37*'Input Ввод'!$E$12,2)</f>
        <v>11</v>
      </c>
      <c r="E37" s="5">
        <f>ROUND(D37-D37*'Input Ввод'!$F$12,2)</f>
        <v>11</v>
      </c>
      <c r="F37" s="6" t="str">
        <f>IF(ISBLANK('Расчёт Sanco Wicu'!F32),"",ROUND(E37-E37*'Input Ввод'!$G$12,2))</f>
        <v/>
      </c>
      <c r="G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c r="AP37" s="293"/>
      <c r="AQ37" s="293"/>
    </row>
    <row r="38" spans="1:43" x14ac:dyDescent="0.3">
      <c r="A38" s="244">
        <f>'Расчёт Sanco Wicu'!A33</f>
        <v>7011234</v>
      </c>
      <c r="B38" s="245" t="s">
        <v>30</v>
      </c>
      <c r="C38" s="5">
        <f>ROUND(INDEX(SANCO!$C$6:$EW$42,MATCH(SANCO!C34,SANCO!$C$6:$C$42,),MATCH('Input Ввод'!$D$12,SANCO!$C$4:$EW$4,)),2)</f>
        <v>18.2</v>
      </c>
      <c r="D38" s="5">
        <f>ROUND(C38-C38*'Input Ввод'!$E$12,2)</f>
        <v>13.65</v>
      </c>
      <c r="E38" s="5">
        <f>ROUND(D38-D38*'Input Ввод'!$F$12,2)</f>
        <v>13.65</v>
      </c>
      <c r="F38" s="6" t="str">
        <f>IF(ISBLANK('Расчёт Sanco Wicu'!F33),"",ROUND(E38-E38*'Input Ввод'!$G$12,2))</f>
        <v/>
      </c>
      <c r="G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row>
    <row r="39" spans="1:43" x14ac:dyDescent="0.3">
      <c r="A39" s="237" t="s">
        <v>345</v>
      </c>
      <c r="B39" s="240"/>
      <c r="C39" s="481"/>
      <c r="D39" s="238"/>
      <c r="E39" s="238"/>
      <c r="F39" s="3" t="str">
        <f>IF(SUM(F40:F45)&gt;0,0,"")</f>
        <v/>
      </c>
      <c r="G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row>
    <row r="40" spans="1:43" x14ac:dyDescent="0.3">
      <c r="A40" s="244">
        <v>7134765</v>
      </c>
      <c r="B40" s="245" t="s">
        <v>350</v>
      </c>
      <c r="C40" s="5">
        <f>C13</f>
        <v>9.1999999999999993</v>
      </c>
      <c r="D40" s="5">
        <f>ROUND(C13-C13*'Input Ввод'!$E$12,2)</f>
        <v>6.9</v>
      </c>
      <c r="E40" s="5">
        <f>ROUND(D13-D13*'Input Ввод'!$F$12,2)</f>
        <v>6.9</v>
      </c>
      <c r="F40" s="6" t="str">
        <f>IF(ISBLANK('Расчёт Sanco Wicu'!F34),"",ROUND(E13-E13*'Input Ввод'!$G$12,2))</f>
        <v/>
      </c>
      <c r="G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3"/>
      <c r="AO40" s="293"/>
      <c r="AP40" s="293"/>
      <c r="AQ40" s="293"/>
    </row>
    <row r="41" spans="1:43" x14ac:dyDescent="0.3">
      <c r="A41" s="244">
        <v>7134766</v>
      </c>
      <c r="B41" s="263" t="s">
        <v>351</v>
      </c>
      <c r="C41" s="5">
        <f t="shared" ref="C41:C44" si="0">C14</f>
        <v>11.62</v>
      </c>
      <c r="D41" s="5">
        <f>ROUND(C14-C14*'Input Ввод'!$E$12,2)</f>
        <v>8.7200000000000006</v>
      </c>
      <c r="E41" s="5">
        <f>ROUND(D14-D14*'Input Ввод'!$F$12,2)</f>
        <v>8.7200000000000006</v>
      </c>
      <c r="F41" s="6" t="str">
        <f>IF(ISBLANK('Расчёт Sanco Wicu'!F35),"",ROUND(E14-E14*'Input Ввод'!$G$12,2))</f>
        <v/>
      </c>
      <c r="G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3"/>
      <c r="AO41" s="293"/>
      <c r="AP41" s="293"/>
      <c r="AQ41" s="293"/>
    </row>
    <row r="42" spans="1:43" x14ac:dyDescent="0.3">
      <c r="A42" s="244">
        <v>7134767</v>
      </c>
      <c r="B42" s="245" t="s">
        <v>352</v>
      </c>
      <c r="C42" s="5">
        <f t="shared" si="0"/>
        <v>14.28</v>
      </c>
      <c r="D42" s="5">
        <f>ROUND(C15-C15*'Input Ввод'!$E$12,2)</f>
        <v>10.71</v>
      </c>
      <c r="E42" s="5">
        <f>ROUND(D15-D15*'Input Ввод'!$F$12,2)</f>
        <v>10.71</v>
      </c>
      <c r="F42" s="6" t="str">
        <f>IF(ISBLANK('Расчёт Sanco Wicu'!F36),"",ROUND(E15-E15*'Input Ввод'!$G$12,2))</f>
        <v/>
      </c>
      <c r="G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row>
    <row r="43" spans="1:43" x14ac:dyDescent="0.3">
      <c r="A43" s="244">
        <v>7134768</v>
      </c>
      <c r="B43" s="245" t="s">
        <v>353</v>
      </c>
      <c r="C43" s="5">
        <f t="shared" si="0"/>
        <v>17.7</v>
      </c>
      <c r="D43" s="5">
        <f>ROUND(C16-C16*'Input Ввод'!$E$12,2)</f>
        <v>13.28</v>
      </c>
      <c r="E43" s="5">
        <f>ROUND(D16-D16*'Input Ввод'!$F$12,2)</f>
        <v>13.28</v>
      </c>
      <c r="F43" s="6" t="str">
        <f>IF(ISBLANK('Расчёт Sanco Wicu'!F37),"",ROUND(E16-E16*'Input Ввод'!$G$12,2))</f>
        <v/>
      </c>
      <c r="G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293"/>
      <c r="AQ43" s="293"/>
    </row>
    <row r="44" spans="1:43" x14ac:dyDescent="0.3">
      <c r="A44" s="244">
        <v>7134769</v>
      </c>
      <c r="B44" s="332" t="s">
        <v>354</v>
      </c>
      <c r="C44" s="5">
        <f t="shared" si="0"/>
        <v>22.65</v>
      </c>
      <c r="D44" s="5">
        <f>ROUND(C17-C17*'Input Ввод'!$E$12,2)</f>
        <v>16.989999999999998</v>
      </c>
      <c r="E44" s="5">
        <f>ROUND(D17-D17*'Input Ввод'!$F$12,2)</f>
        <v>16.989999999999998</v>
      </c>
      <c r="F44" s="6" t="str">
        <f>IF(ISBLANK('Расчёт Sanco Wicu'!F38),"",ROUND(E17-E17*'Input Ввод'!$G$12,2))</f>
        <v/>
      </c>
      <c r="G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293"/>
    </row>
    <row r="45" spans="1:43" x14ac:dyDescent="0.3">
      <c r="A45" s="244">
        <v>7011426</v>
      </c>
      <c r="B45" s="245" t="s">
        <v>355</v>
      </c>
      <c r="C45" s="5">
        <f>C50</f>
        <v>33.630000000000003</v>
      </c>
      <c r="D45" s="5">
        <f>ROUND(C50-C50*'Input Ввод'!$E$12,2)</f>
        <v>25.22</v>
      </c>
      <c r="E45" s="5">
        <f>ROUND(D50-D50*'Input Ввод'!$F$12,2)</f>
        <v>25.22</v>
      </c>
      <c r="F45" s="6" t="str">
        <f>IF(ISBLANK('Расчёт Sanco Wicu'!F39),"",ROUND(E18-E18*'Input Ввод'!$G$12,2))</f>
        <v/>
      </c>
      <c r="G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293"/>
    </row>
    <row r="46" spans="1:43" s="238" customFormat="1" x14ac:dyDescent="0.3">
      <c r="A46" s="237" t="s">
        <v>119</v>
      </c>
      <c r="B46" s="240"/>
      <c r="C46" s="481"/>
      <c r="F46" s="3" t="str">
        <f>IF(SUM(F47:F57)&gt;0,0,"")</f>
        <v/>
      </c>
      <c r="G46" s="293"/>
      <c r="H46"/>
      <c r="I46" s="293"/>
      <c r="J46" s="293"/>
      <c r="K46" s="293"/>
      <c r="L46" s="293"/>
      <c r="M46" s="293"/>
      <c r="N46" s="293"/>
      <c r="O46" s="293"/>
      <c r="P46" s="293"/>
      <c r="Q46" s="293"/>
      <c r="R46" s="293"/>
      <c r="S46" s="293"/>
      <c r="T46" s="293"/>
      <c r="U46" s="293"/>
      <c r="V46" s="293"/>
      <c r="W46" s="293"/>
      <c r="X46" s="293"/>
      <c r="Y46" s="293"/>
      <c r="Z46" s="293"/>
      <c r="AA46" s="293"/>
      <c r="AB46" s="293"/>
      <c r="AC46" s="293"/>
      <c r="AD46" s="293"/>
      <c r="AE46" s="293"/>
      <c r="AF46" s="293"/>
      <c r="AG46" s="293"/>
      <c r="AH46" s="293"/>
      <c r="AI46" s="293"/>
      <c r="AJ46" s="293"/>
      <c r="AK46" s="293"/>
      <c r="AL46" s="293"/>
      <c r="AM46" s="293"/>
      <c r="AN46" s="293"/>
      <c r="AO46" s="293"/>
      <c r="AP46" s="293"/>
      <c r="AQ46" s="293"/>
    </row>
    <row r="47" spans="1:43" x14ac:dyDescent="0.3">
      <c r="A47" s="244">
        <f>'Расчёт Sanco Wicu'!A40</f>
        <v>7011284</v>
      </c>
      <c r="B47" s="246" t="s">
        <v>71</v>
      </c>
      <c r="C47" s="5">
        <f>ROUND(INDEX(SANCO!$C$6:$EW$42,MATCH(SANCO!C36,SANCO!$C$6:$C$42,),MATCH('Input Ввод'!$D$12,SANCO!$C$4:$EW$4,)),2)</f>
        <v>16.98</v>
      </c>
      <c r="D47" s="5">
        <f>ROUND(C47-C47*'Input Ввод'!$E$12,2)</f>
        <v>12.74</v>
      </c>
      <c r="E47" s="5">
        <f>ROUND(D47-D47*'Input Ввод'!$F$12,2)</f>
        <v>12.74</v>
      </c>
      <c r="F47" s="6" t="str">
        <f>IF(ISBLANK('Расчёт Sanco Wicu'!F40),"",ROUND(E47-E47*'Input Ввод'!$G$12,2))</f>
        <v/>
      </c>
      <c r="G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row>
    <row r="48" spans="1:43" x14ac:dyDescent="0.3">
      <c r="A48" s="244">
        <f>'Расчёт Sanco Wicu'!A41</f>
        <v>7011290</v>
      </c>
      <c r="B48" s="245" t="s">
        <v>72</v>
      </c>
      <c r="C48" s="5">
        <f>ROUND(INDEX(SANCO!$C$6:$EW$42,MATCH(SANCO!C37,SANCO!$C$6:$C$42,),MATCH('Input Ввод'!$D$12,SANCO!$C$4:$EW$4,)),2)</f>
        <v>20.66</v>
      </c>
      <c r="D48" s="5">
        <f>ROUND(C48-C48*'Input Ввод'!$E$12,2)</f>
        <v>15.5</v>
      </c>
      <c r="E48" s="5">
        <f>ROUND(D48-D48*'Input Ввод'!$F$12,2)</f>
        <v>15.5</v>
      </c>
      <c r="F48" s="6" t="str">
        <f>IF(ISBLANK('Расчёт Sanco Wicu'!F41),"",ROUND(E48-E48*'Input Ввод'!$G$12,2))</f>
        <v/>
      </c>
      <c r="G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293"/>
      <c r="AL48" s="293"/>
      <c r="AM48" s="293"/>
      <c r="AN48" s="293"/>
      <c r="AO48" s="293"/>
      <c r="AP48" s="293"/>
      <c r="AQ48" s="293"/>
    </row>
    <row r="49" spans="1:43" x14ac:dyDescent="0.3">
      <c r="A49" s="244">
        <f>'Расчёт Sanco Wicu'!A42</f>
        <v>7011299</v>
      </c>
      <c r="B49" s="245" t="s">
        <v>73</v>
      </c>
      <c r="C49" s="5">
        <f>ROUND(INDEX(SANCO!$C$6:$EW$42,MATCH(SANCO!C38,SANCO!$C$6:$C$42,),MATCH('Input Ввод'!$D$12,SANCO!$C$4:$EW$4,)),2)</f>
        <v>25.64</v>
      </c>
      <c r="D49" s="5">
        <f>ROUND(C49-C49*'Input Ввод'!$E$12,2)</f>
        <v>19.23</v>
      </c>
      <c r="E49" s="5">
        <f>ROUND(D49-D49*'Input Ввод'!$F$12,2)</f>
        <v>19.23</v>
      </c>
      <c r="F49" s="6" t="str">
        <f>IF(ISBLANK('Расчёт Sanco Wicu'!F42),"",ROUND(E49-E49*'Input Ввод'!$G$12,2))</f>
        <v/>
      </c>
      <c r="G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293"/>
      <c r="AL49" s="293"/>
      <c r="AM49" s="293"/>
      <c r="AN49" s="293"/>
      <c r="AO49" s="293"/>
      <c r="AP49" s="293"/>
      <c r="AQ49" s="293"/>
    </row>
    <row r="50" spans="1:43" x14ac:dyDescent="0.3">
      <c r="A50" s="244">
        <f>'Расчёт Sanco Wicu'!A43</f>
        <v>7011316</v>
      </c>
      <c r="B50" s="245" t="s">
        <v>74</v>
      </c>
      <c r="C50" s="5">
        <f>ROUND(INDEX(SANCO!$C$6:$EW$42,MATCH(SANCO!C39,SANCO!$C$6:$C$42,),MATCH('Input Ввод'!$D$12,SANCO!$C$4:$EW$4,)),2)</f>
        <v>33.630000000000003</v>
      </c>
      <c r="D50" s="5">
        <f>ROUND(C50-C50*'Input Ввод'!$E$12,2)</f>
        <v>25.22</v>
      </c>
      <c r="E50" s="5">
        <f>ROUND(D50-D50*'Input Ввод'!$F$12,2)</f>
        <v>25.22</v>
      </c>
      <c r="F50" s="6" t="str">
        <f>IF(ISBLANK('Расчёт Sanco Wicu'!F43),"",ROUND(E50-E50*'Input Ввод'!$G$12,2))</f>
        <v/>
      </c>
      <c r="G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c r="AM50" s="293"/>
      <c r="AN50" s="293"/>
      <c r="AO50" s="293"/>
      <c r="AP50" s="293"/>
      <c r="AQ50" s="293"/>
    </row>
    <row r="51" spans="1:43" x14ac:dyDescent="0.3">
      <c r="A51" s="244">
        <f>'Расчёт Sanco Wicu'!A44</f>
        <v>7011324</v>
      </c>
      <c r="B51" s="245" t="s">
        <v>75</v>
      </c>
      <c r="C51" s="5">
        <f>ROUND(INDEX(SANCO!$C$6:$EW$42,MATCH(SANCO!C40,SANCO!$C$6:$C$42,),MATCH('Input Ввод'!$D$12,SANCO!$C$4:$EW$4,)),2)</f>
        <v>43.12</v>
      </c>
      <c r="D51" s="5">
        <f>ROUND(C51-C51*'Input Ввод'!$E$12,2)</f>
        <v>32.340000000000003</v>
      </c>
      <c r="E51" s="5">
        <f>ROUND(D51-D51*'Input Ввод'!$F$12,2)</f>
        <v>32.340000000000003</v>
      </c>
      <c r="F51" s="6" t="str">
        <f>IF(ISBLANK('Расчёт Sanco Wicu'!F44),"",ROUND(E51-E51*'Input Ввод'!$G$12,2))</f>
        <v/>
      </c>
      <c r="G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3"/>
      <c r="AP51" s="293"/>
      <c r="AQ51" s="293"/>
    </row>
    <row r="52" spans="1:43" x14ac:dyDescent="0.3">
      <c r="A52" s="244">
        <f>'Расчёт Sanco Wicu'!A45</f>
        <v>7011360</v>
      </c>
      <c r="B52" s="245" t="s">
        <v>76</v>
      </c>
      <c r="C52" s="5">
        <f>ROUND(INDEX(SANCO!$C$6:$EW$42,MATCH(SANCO!C41,SANCO!$C$6:$C$42,),MATCH('Input Ввод'!$D$12,SANCO!$C$4:$EW$4,)),2)</f>
        <v>52.19</v>
      </c>
      <c r="D52" s="5">
        <f>ROUND(C52-C52*'Input Ввод'!$E$12,2)</f>
        <v>39.14</v>
      </c>
      <c r="E52" s="5">
        <f>ROUND(D52-D52*'Input Ввод'!$F$12,2)</f>
        <v>39.14</v>
      </c>
      <c r="F52" s="6" t="str">
        <f>IF(ISBLANK('Расчёт Sanco Wicu'!F45),"",ROUND(E52-E52*'Input Ввод'!$G$12,2))</f>
        <v/>
      </c>
      <c r="G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3"/>
    </row>
    <row r="53" spans="1:43" x14ac:dyDescent="0.3">
      <c r="A53" s="244">
        <f>'Расчёт Sanco Wicu'!A46</f>
        <v>7011372</v>
      </c>
      <c r="B53" s="245" t="s">
        <v>77</v>
      </c>
      <c r="C53" s="5">
        <f>ROUND(INDEX(SANCO!$C$6:$EW$42,MATCH(SANCO!C42,SANCO!$C$6:$C$42,),MATCH('Input Ввод'!$D$12,SANCO!$C$4:$EW$4,)),2)</f>
        <v>88.61</v>
      </c>
      <c r="D53" s="5">
        <f>ROUND(C53-C53*'Input Ввод'!$E$12,2)</f>
        <v>66.459999999999994</v>
      </c>
      <c r="E53" s="5">
        <f>ROUND(D53-D53*'Input Ввод'!$F$12,2)</f>
        <v>66.459999999999994</v>
      </c>
      <c r="F53" s="6" t="str">
        <f>IF(ISBLANK('Расчёт Sanco Wicu'!F46),"",ROUND(E53-E53*'Input Ввод'!$G$12,2))</f>
        <v/>
      </c>
      <c r="G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293"/>
      <c r="AL53" s="293"/>
      <c r="AM53" s="293"/>
      <c r="AN53" s="293"/>
      <c r="AO53" s="293"/>
      <c r="AP53" s="293"/>
      <c r="AQ53" s="293"/>
    </row>
    <row r="54" spans="1:43" x14ac:dyDescent="0.3">
      <c r="A54" s="244">
        <v>7500254</v>
      </c>
      <c r="B54" s="263" t="s">
        <v>325</v>
      </c>
      <c r="C54" s="5">
        <f>ROUND(C14+C14*0.0125,2)</f>
        <v>11.77</v>
      </c>
      <c r="D54" s="5">
        <f>ROUND(C54-C54*'Input Ввод'!$E$12,2)</f>
        <v>8.83</v>
      </c>
      <c r="E54" s="5">
        <f>ROUND(D54-D54*'Input Ввод'!$F$12,2)</f>
        <v>8.83</v>
      </c>
      <c r="F54" s="6" t="str">
        <f>IF(ISBLANK('Расчёт Sanco Wicu'!F47),"",ROUND(E54-E54*'Input Ввод'!$G$12,2))</f>
        <v/>
      </c>
      <c r="G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293"/>
      <c r="AL54" s="293"/>
      <c r="AM54" s="293"/>
      <c r="AN54" s="293"/>
      <c r="AO54" s="293"/>
      <c r="AP54" s="293"/>
      <c r="AQ54" s="293"/>
    </row>
    <row r="55" spans="1:43" x14ac:dyDescent="0.3">
      <c r="A55" s="244">
        <v>7500255</v>
      </c>
      <c r="B55" s="245" t="s">
        <v>326</v>
      </c>
      <c r="C55" s="5">
        <f t="shared" ref="C55:C57" si="1">ROUND(C15+C15*0.0125,2)</f>
        <v>14.46</v>
      </c>
      <c r="D55" s="5">
        <f>ROUND(C55-C55*'Input Ввод'!$E$12,2)</f>
        <v>10.85</v>
      </c>
      <c r="E55" s="5">
        <f>ROUND(D55-D55*'Input Ввод'!$F$12,2)</f>
        <v>10.85</v>
      </c>
      <c r="F55" s="6" t="str">
        <f>IF(ISBLANK('Расчёт Sanco Wicu'!F48),"",ROUND(E55-E55*'Input Ввод'!$G$12,2))</f>
        <v/>
      </c>
      <c r="G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293"/>
      <c r="AL55" s="293"/>
      <c r="AM55" s="293"/>
      <c r="AN55" s="293"/>
      <c r="AO55" s="293"/>
      <c r="AP55" s="293"/>
      <c r="AQ55" s="293"/>
    </row>
    <row r="56" spans="1:43" x14ac:dyDescent="0.3">
      <c r="A56" s="244">
        <v>7500256</v>
      </c>
      <c r="B56" s="245" t="s">
        <v>327</v>
      </c>
      <c r="C56" s="5">
        <f t="shared" si="1"/>
        <v>17.920000000000002</v>
      </c>
      <c r="D56" s="5">
        <f>ROUND(C56-C56*'Input Ввод'!$E$12,2)</f>
        <v>13.44</v>
      </c>
      <c r="E56" s="5">
        <f>ROUND(D56-D56*'Input Ввод'!$F$12,2)</f>
        <v>13.44</v>
      </c>
      <c r="F56" s="6" t="str">
        <f>IF(ISBLANK('Расчёт Sanco Wicu'!F49),"",ROUND(E56-E56*'Input Ввод'!$G$12,2))</f>
        <v/>
      </c>
      <c r="G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293"/>
      <c r="AL56" s="293"/>
      <c r="AM56" s="293"/>
      <c r="AN56" s="293"/>
      <c r="AO56" s="293"/>
      <c r="AP56" s="293"/>
      <c r="AQ56" s="293"/>
    </row>
    <row r="57" spans="1:43" x14ac:dyDescent="0.3">
      <c r="A57" s="244">
        <v>7500257</v>
      </c>
      <c r="B57" s="245" t="s">
        <v>328</v>
      </c>
      <c r="C57" s="5">
        <f t="shared" si="1"/>
        <v>22.93</v>
      </c>
      <c r="D57" s="5">
        <f>ROUND(C57-C57*'Input Ввод'!$E$12,2)</f>
        <v>17.2</v>
      </c>
      <c r="E57" s="5">
        <f>ROUND(D57-D57*'Input Ввод'!$F$12,2)</f>
        <v>17.2</v>
      </c>
      <c r="F57" s="6" t="str">
        <f>IF(ISBLANK('Расчёт Sanco Wicu'!F50),"",ROUND(E57-E57*'Input Ввод'!$G$12,2))</f>
        <v/>
      </c>
    </row>
    <row r="58" spans="1:43" x14ac:dyDescent="0.3">
      <c r="C58" s="479"/>
      <c r="D58" s="479"/>
      <c r="E58" s="479"/>
      <c r="F58" s="479">
        <v>0</v>
      </c>
      <c r="G58" s="3">
        <f>ROUND(E58-E58*'Input Ввод'!$G$12,2)</f>
        <v>0</v>
      </c>
    </row>
    <row r="59" spans="1:43" ht="15.5" x14ac:dyDescent="0.35">
      <c r="A59" s="248" t="s">
        <v>66</v>
      </c>
      <c r="B59" s="247"/>
      <c r="C59" s="235">
        <f>'Input Ввод'!D13</f>
        <v>603</v>
      </c>
      <c r="D59" s="236">
        <f>'Input Ввод'!E13</f>
        <v>0.25</v>
      </c>
      <c r="E59" s="236">
        <f>'Input Ввод'!F13</f>
        <v>0</v>
      </c>
      <c r="F59" s="309" t="str">
        <f>IF(SUM(F61:F68)+SUM(F70:F76)&gt;0,'Input Ввод'!G13,"")</f>
        <v/>
      </c>
    </row>
    <row r="60" spans="1:43" x14ac:dyDescent="0.3">
      <c r="A60" s="249" t="s">
        <v>120</v>
      </c>
      <c r="B60" s="247"/>
      <c r="F60" s="3" t="str">
        <f>IF(SUM(F61:F68)&gt;0,0,"")</f>
        <v/>
      </c>
    </row>
    <row r="61" spans="1:43" x14ac:dyDescent="0.3">
      <c r="A61" s="244">
        <f>'Расчёт Sanco Wicu'!A51</f>
        <v>7042104</v>
      </c>
      <c r="B61" s="245" t="s">
        <v>80</v>
      </c>
      <c r="C61" s="295">
        <f>ROUND(INDEX(WICU!$C$6:$EW$28,MATCH(WICU!C6,WICU!$C$6:$C$28,),MATCH('Input Ввод'!$D$13,WICU!$C$4:$EW$4,)),2)</f>
        <v>11.23</v>
      </c>
      <c r="D61" s="295">
        <f>ROUND(C61-C61*'Input Ввод'!$E$13,2)</f>
        <v>8.42</v>
      </c>
      <c r="E61" s="295">
        <f>ROUND(D61-D61*'Input Ввод'!$F$13,2)</f>
        <v>8.42</v>
      </c>
      <c r="F61" s="6" t="str">
        <f>IF(ISBLANK('Расчёт Sanco Wicu'!F51),"",ROUND(E61-E61*'Input Ввод'!$G$12,2))</f>
        <v/>
      </c>
    </row>
    <row r="62" spans="1:43" x14ac:dyDescent="0.3">
      <c r="A62" s="244">
        <f>'Расчёт Sanco Wicu'!A52</f>
        <v>7042106</v>
      </c>
      <c r="B62" s="246" t="s">
        <v>82</v>
      </c>
      <c r="C62" s="295">
        <f>ROUND(INDEX(WICU!$C$6:$EW$28,MATCH(WICU!C7,WICU!$C$6:$C$28,),MATCH('Input Ввод'!$D$13,WICU!$C$4:$EW$4,)),2)</f>
        <v>13.72</v>
      </c>
      <c r="D62" s="295">
        <f>ROUND(C62-C62*'Input Ввод'!$E$13,2)</f>
        <v>10.29</v>
      </c>
      <c r="E62" s="295">
        <f>ROUND(D62-D62*'Input Ввод'!$F$13,2)</f>
        <v>10.29</v>
      </c>
      <c r="F62" s="6" t="str">
        <f>IF(ISBLANK('Расчёт Sanco Wicu'!F52),"",ROUND(E62-E62*'Input Ввод'!$G$12,2))</f>
        <v/>
      </c>
    </row>
    <row r="63" spans="1:43" x14ac:dyDescent="0.3">
      <c r="A63" s="244">
        <f>'Расчёт Sanco Wicu'!A53</f>
        <v>7042109</v>
      </c>
      <c r="B63" s="245" t="s">
        <v>84</v>
      </c>
      <c r="C63" s="295">
        <f>ROUND(INDEX(WICU!$C$6:$EW$28,MATCH(WICU!C8,WICU!$C$6:$C$28,),MATCH('Input Ввод'!$D$13,WICU!$C$4:$EW$4,)),2)</f>
        <v>17.11</v>
      </c>
      <c r="D63" s="295">
        <f>ROUND(C63-C63*'Input Ввод'!$E$13,2)</f>
        <v>12.83</v>
      </c>
      <c r="E63" s="295">
        <f>ROUND(D63-D63*'Input Ввод'!$F$13,2)</f>
        <v>12.83</v>
      </c>
      <c r="F63" s="6" t="str">
        <f>IF(ISBLANK('Расчёт Sanco Wicu'!F53),"",ROUND(E63-E63*'Input Ввод'!$G$12,2))</f>
        <v/>
      </c>
    </row>
    <row r="64" spans="1:43" x14ac:dyDescent="0.3">
      <c r="A64" s="244">
        <f>'Расчёт Sanco Wicu'!A54</f>
        <v>7042111</v>
      </c>
      <c r="B64" s="245" t="s">
        <v>86</v>
      </c>
      <c r="C64" s="295">
        <f>ROUND(INDEX(WICU!$C$6:$EW$28,MATCH(WICU!C9,WICU!$C$6:$C$28,),MATCH('Input Ввод'!$D$13,WICU!$C$4:$EW$4,)),2)</f>
        <v>21.4</v>
      </c>
      <c r="D64" s="295">
        <f>ROUND(C64-C64*'Input Ввод'!$E$13,2)</f>
        <v>16.05</v>
      </c>
      <c r="E64" s="295">
        <f>ROUND(D64-D64*'Input Ввод'!$F$13,2)</f>
        <v>16.05</v>
      </c>
      <c r="F64" s="6" t="str">
        <f>IF(ISBLANK('Расчёт Sanco Wicu'!F54),"",ROUND(E64-E64*'Input Ввод'!$G$12,2))</f>
        <v/>
      </c>
    </row>
    <row r="65" spans="1:6" x14ac:dyDescent="0.3">
      <c r="A65" s="244">
        <f>'Расчёт Sanco Wicu'!A55</f>
        <v>7119644</v>
      </c>
      <c r="B65" s="245" t="s">
        <v>88</v>
      </c>
      <c r="C65" s="295">
        <f>ROUND(INDEX(WICU!$C$6:$EW$28,MATCH(WICU!C10,WICU!$C$6:$C$28,),MATCH('Input Ввод'!$D$13,WICU!$C$4:$EW$4,)),2)</f>
        <v>29.29</v>
      </c>
      <c r="D65" s="295">
        <f>ROUND(C65-C65*'Input Ввод'!$E$13,2)</f>
        <v>21.97</v>
      </c>
      <c r="E65" s="295">
        <f>ROUND(D65-D65*'Input Ввод'!$F$13,2)</f>
        <v>21.97</v>
      </c>
      <c r="F65" s="6" t="str">
        <f>IF(ISBLANK('Расчёт Sanco Wicu'!F55),"",ROUND(E65-E65*'Input Ввод'!$G$12,2))</f>
        <v/>
      </c>
    </row>
    <row r="66" spans="1:6" x14ac:dyDescent="0.3">
      <c r="A66" s="244">
        <f>'Расчёт Sanco Wicu'!A56</f>
        <v>7119640</v>
      </c>
      <c r="B66" s="245" t="s">
        <v>90</v>
      </c>
      <c r="C66" s="295">
        <f>ROUND(INDEX(WICU!$C$6:$EW$28,MATCH(WICU!C11,WICU!$C$6:$C$28,),MATCH('Input Ввод'!$D$13,WICU!$C$4:$EW$4,)),2)</f>
        <v>42.79</v>
      </c>
      <c r="D66" s="295">
        <f>ROUND(C66-C66*'Input Ввод'!$E$13,2)</f>
        <v>32.090000000000003</v>
      </c>
      <c r="E66" s="295">
        <f>ROUND(D66-D66*'Input Ввод'!$F$13,2)</f>
        <v>32.090000000000003</v>
      </c>
      <c r="F66" s="6" t="str">
        <f>IF(ISBLANK('Расчёт Sanco Wicu'!F56),"",ROUND(E66-E66*'Input Ввод'!$G$12,2))</f>
        <v/>
      </c>
    </row>
    <row r="67" spans="1:6" x14ac:dyDescent="0.3">
      <c r="A67" s="244">
        <f>'Расчёт Sanco Wicu'!A57</f>
        <v>7119641</v>
      </c>
      <c r="B67" s="245" t="s">
        <v>92</v>
      </c>
      <c r="C67" s="295">
        <f>ROUND(INDEX(WICU!$C$6:$EW$28,MATCH(WICU!C12,WICU!$C$6:$C$28,),MATCH('Input Ввод'!$D$13,WICU!$C$4:$EW$4,)),2)</f>
        <v>51.67</v>
      </c>
      <c r="D67" s="295">
        <f>ROUND(C67-C67*'Input Ввод'!$E$13,2)</f>
        <v>38.75</v>
      </c>
      <c r="E67" s="295">
        <f>ROUND(D67-D67*'Input Ввод'!$F$13,2)</f>
        <v>38.75</v>
      </c>
      <c r="F67" s="6" t="str">
        <f>IF(ISBLANK('Расчёт Sanco Wicu'!F57),"",ROUND(E67-E67*'Input Ввод'!$G$12,2))</f>
        <v/>
      </c>
    </row>
    <row r="68" spans="1:6" x14ac:dyDescent="0.3">
      <c r="A68" s="244">
        <f>'Расчёт Sanco Wicu'!A58</f>
        <v>7119642</v>
      </c>
      <c r="B68" s="245" t="s">
        <v>94</v>
      </c>
      <c r="C68" s="295">
        <f>ROUND(INDEX(WICU!$C$6:$EW$28,MATCH(WICU!C13,WICU!$C$6:$C$28,),MATCH('Input Ввод'!$D$13,WICU!$C$4:$EW$4,)),2)</f>
        <v>83.66</v>
      </c>
      <c r="D68" s="295">
        <f>ROUND(C68-C68*'Input Ввод'!$E$13,2)</f>
        <v>62.75</v>
      </c>
      <c r="E68" s="295">
        <f>ROUND(D68-D68*'Input Ввод'!$F$13,2)</f>
        <v>62.75</v>
      </c>
      <c r="F68" s="6" t="str">
        <f>IF(ISBLANK('Расчёт Sanco Wicu'!F58),"",ROUND(E68-E68*'Input Ввод'!$G$12,2))</f>
        <v/>
      </c>
    </row>
    <row r="69" spans="1:6" x14ac:dyDescent="0.3">
      <c r="A69" s="249" t="s">
        <v>121</v>
      </c>
      <c r="B69" s="247"/>
      <c r="C69"/>
      <c r="D69" s="296"/>
      <c r="E69" s="296"/>
      <c r="F69" s="3" t="str">
        <f>IF(SUM(F70:F76)&gt;0,0,"")</f>
        <v/>
      </c>
    </row>
    <row r="70" spans="1:6" x14ac:dyDescent="0.3">
      <c r="A70" s="244">
        <f>'Расчёт Sanco Wicu'!A59</f>
        <v>7042124</v>
      </c>
      <c r="B70" s="245" t="s">
        <v>96</v>
      </c>
      <c r="C70" s="295">
        <f>ROUND(INDEX(WICU!$C$6:$EW$28,MATCH(WICU!C15,WICU!$C$6:$C$28,),MATCH('Input Ввод'!$D$13,WICU!$C$4:$EW$4,)),2)</f>
        <v>5.46</v>
      </c>
      <c r="D70" s="295">
        <f>ROUND(C70-C70*'Input Ввод'!$E$13,2)</f>
        <v>4.0999999999999996</v>
      </c>
      <c r="E70" s="295">
        <f>ROUND(D70-D70*'Input Ввод'!$F$13,2)</f>
        <v>4.0999999999999996</v>
      </c>
      <c r="F70" s="6" t="str">
        <f>IF(ISBLANK('Расчёт Sanco Wicu'!F59),"",ROUND(E70-E70*'Input Ввод'!$G$12,2))</f>
        <v/>
      </c>
    </row>
    <row r="71" spans="1:6" x14ac:dyDescent="0.3">
      <c r="A71" s="244">
        <f>'Расчёт Sanco Wicu'!A60</f>
        <v>7042128</v>
      </c>
      <c r="B71" s="245" t="s">
        <v>98</v>
      </c>
      <c r="C71" s="295">
        <f>ROUND(INDEX(WICU!$C$6:$EW$28,MATCH(WICU!C16,WICU!$C$6:$C$28,),MATCH('Input Ввод'!$D$13,WICU!$C$4:$EW$4,)),2)</f>
        <v>7.54</v>
      </c>
      <c r="D71" s="295">
        <f>ROUND(C71-C71*'Input Ввод'!$E$13,2)</f>
        <v>5.66</v>
      </c>
      <c r="E71" s="295">
        <f>ROUND(D71-D71*'Input Ввод'!$F$13,2)</f>
        <v>5.66</v>
      </c>
      <c r="F71" s="6" t="str">
        <f>IF(ISBLANK('Расчёт Sanco Wicu'!F60),"",ROUND(E71-E71*'Input Ввод'!$G$12,2))</f>
        <v/>
      </c>
    </row>
    <row r="72" spans="1:6" x14ac:dyDescent="0.3">
      <c r="A72" s="244">
        <f>'Расчёт Sanco Wicu'!A61</f>
        <v>7042135</v>
      </c>
      <c r="B72" s="245" t="s">
        <v>100</v>
      </c>
      <c r="C72" s="295">
        <f>ROUND(INDEX(WICU!$C$6:$EW$28,MATCH(WICU!C17,WICU!$C$6:$C$28,),MATCH('Input Ввод'!$D$13,WICU!$C$4:$EW$4,)),2)</f>
        <v>9.44</v>
      </c>
      <c r="D72" s="295">
        <f>ROUND(C72-C72*'Input Ввод'!$E$13,2)</f>
        <v>7.08</v>
      </c>
      <c r="E72" s="295">
        <f>ROUND(D72-D72*'Input Ввод'!$F$13,2)</f>
        <v>7.08</v>
      </c>
      <c r="F72" s="6" t="str">
        <f>IF(ISBLANK('Расчёт Sanco Wicu'!F61),"",ROUND(E72-E72*'Input Ввод'!$G$12,2))</f>
        <v/>
      </c>
    </row>
    <row r="73" spans="1:6" x14ac:dyDescent="0.3">
      <c r="A73" s="244">
        <f>'Расчёт Sanco Wicu'!A62</f>
        <v>7042140</v>
      </c>
      <c r="B73" s="245" t="s">
        <v>102</v>
      </c>
      <c r="C73" s="295">
        <f>ROUND(INDEX(WICU!$C$6:$EW$28,MATCH(WICU!C18,WICU!$C$6:$C$28,),MATCH('Input Ввод'!$D$13,WICU!$C$4:$EW$4,)),2)</f>
        <v>11.23</v>
      </c>
      <c r="D73" s="295">
        <f>ROUND(C73-C73*'Input Ввод'!$E$13,2)</f>
        <v>8.42</v>
      </c>
      <c r="E73" s="295">
        <f>ROUND(D73-D73*'Input Ввод'!$F$13,2)</f>
        <v>8.42</v>
      </c>
      <c r="F73" s="6" t="str">
        <f>IF(ISBLANK('Расчёт Sanco Wicu'!F62),"",ROUND(E73-E73*'Input Ввод'!$G$12,2))</f>
        <v/>
      </c>
    </row>
    <row r="74" spans="1:6" x14ac:dyDescent="0.3">
      <c r="A74" s="244">
        <f>'Расчёт Sanco Wicu'!A63</f>
        <v>7042151</v>
      </c>
      <c r="B74" s="246" t="s">
        <v>104</v>
      </c>
      <c r="C74" s="295">
        <f>ROUND(INDEX(WICU!$C$6:$EW$28,MATCH(WICU!C19,WICU!$C$6:$C$28,),MATCH('Input Ввод'!$D$13,WICU!$C$4:$EW$4,)),2)</f>
        <v>13.72</v>
      </c>
      <c r="D74" s="295">
        <f>ROUND(C74-C74*'Input Ввод'!$E$13,2)</f>
        <v>10.29</v>
      </c>
      <c r="E74" s="295">
        <f>ROUND(D74-D74*'Input Ввод'!$F$13,2)</f>
        <v>10.29</v>
      </c>
      <c r="F74" s="6" t="str">
        <f>IF(ISBLANK('Расчёт Sanco Wicu'!F63),"",ROUND(E74-E74*'Input Ввод'!$G$12,2))</f>
        <v/>
      </c>
    </row>
    <row r="75" spans="1:6" x14ac:dyDescent="0.3">
      <c r="A75" s="244">
        <f>'Расчёт Sanco Wicu'!A64</f>
        <v>7042155</v>
      </c>
      <c r="B75" s="245" t="s">
        <v>106</v>
      </c>
      <c r="C75" s="295">
        <f>ROUND(INDEX(WICU!$C$6:$EW$28,MATCH(WICU!C20,WICU!$C$6:$C$28,),MATCH('Input Ввод'!$D$13,WICU!$C$4:$EW$4,)),2)</f>
        <v>17.11</v>
      </c>
      <c r="D75" s="295">
        <f>ROUND(C75-C75*'Input Ввод'!$E$13,2)</f>
        <v>12.83</v>
      </c>
      <c r="E75" s="295">
        <f>ROUND(D75-D75*'Input Ввод'!$F$13,2)</f>
        <v>12.83</v>
      </c>
      <c r="F75" s="6" t="str">
        <f>IF(ISBLANK('Расчёт Sanco Wicu'!F64),"",ROUND(E75-E75*'Input Ввод'!$G$12,2))</f>
        <v/>
      </c>
    </row>
    <row r="76" spans="1:6" x14ac:dyDescent="0.3">
      <c r="A76" s="244">
        <f>'Расчёт Sanco Wicu'!A65</f>
        <v>7042157</v>
      </c>
      <c r="B76" s="245" t="s">
        <v>108</v>
      </c>
      <c r="C76" s="295">
        <f>ROUND(INDEX(WICU!$C$6:$EW$28,MATCH(WICU!C21,WICU!$C$6:$C$28,),MATCH('Input Ввод'!$D$13,WICU!$C$4:$EW$4,)),2)</f>
        <v>21.4</v>
      </c>
      <c r="D76" s="295">
        <f>ROUND(C76-C76*'Input Ввод'!$E$13,2)</f>
        <v>16.05</v>
      </c>
      <c r="E76" s="295">
        <f>ROUND(D76-D76*'Input Ввод'!$F$13,2)</f>
        <v>16.05</v>
      </c>
      <c r="F76" s="6" t="str">
        <f>IF(ISBLANK('Расчёт Sanco Wicu'!F65),"",ROUND(E76-E76*'Input Ввод'!$G$12,2))</f>
        <v/>
      </c>
    </row>
    <row r="77" spans="1:6" x14ac:dyDescent="0.3">
      <c r="A77" s="247"/>
      <c r="B77" s="247"/>
      <c r="C77" s="480"/>
      <c r="F77" s="3">
        <v>0</v>
      </c>
    </row>
    <row r="78" spans="1:6" ht="15.5" x14ac:dyDescent="0.35">
      <c r="A78" s="248" t="s">
        <v>67</v>
      </c>
      <c r="B78" s="247"/>
      <c r="C78" s="235">
        <f>'Input Ввод'!D14</f>
        <v>603</v>
      </c>
      <c r="D78" s="236">
        <f>'Input Ввод'!E14</f>
        <v>0.25</v>
      </c>
      <c r="E78" s="236">
        <f>'Input Ввод'!F14</f>
        <v>0</v>
      </c>
      <c r="F78" s="309" t="str">
        <f>IF(SUM(F80:F83)&gt;0,'Input Ввод'!G14,"")</f>
        <v/>
      </c>
    </row>
    <row r="79" spans="1:6" x14ac:dyDescent="0.3">
      <c r="A79" s="249" t="s">
        <v>121</v>
      </c>
      <c r="B79" s="247"/>
      <c r="C79" s="464"/>
      <c r="D79" s="7"/>
      <c r="E79" s="8"/>
      <c r="F79" s="3" t="str">
        <f>IF(SUM(F80:F83)&gt;0,0,"")</f>
        <v/>
      </c>
    </row>
    <row r="80" spans="1:6" x14ac:dyDescent="0.3">
      <c r="A80" s="244" t="str">
        <f>'Расчёт Sanco Wicu'!A66</f>
        <v>0045088</v>
      </c>
      <c r="B80" s="245" t="s">
        <v>110</v>
      </c>
      <c r="C80" s="295">
        <f>ROUND(INDEX(WICU!$C$6:$EW$28,MATCH(WICU!C25,WICU!$C$6:$C$28,),MATCH('Input Ввод'!$D$13,WICU!$C$4:$EW$4,)),2)</f>
        <v>11.23</v>
      </c>
      <c r="D80" s="5">
        <f>ROUND(C80-C80*'Input Ввод'!$E$14,2)</f>
        <v>8.42</v>
      </c>
      <c r="E80" s="295">
        <f>ROUND(D80-D80*'Input Ввод'!$F$14,2)</f>
        <v>8.42</v>
      </c>
      <c r="F80" s="6" t="str">
        <f>IF(ISBLANK('Расчёт Sanco Wicu'!F66),"",ROUND(E80-E80*'Input Ввод'!$G$12,2))</f>
        <v/>
      </c>
    </row>
    <row r="81" spans="1:7" x14ac:dyDescent="0.3">
      <c r="A81" s="244" t="str">
        <f>'Расчёт Sanco Wicu'!A67</f>
        <v>0045090</v>
      </c>
      <c r="B81" s="246" t="s">
        <v>112</v>
      </c>
      <c r="C81" s="295">
        <f>ROUND(INDEX(WICU!$C$6:$EW$28,MATCH(WICU!C26,WICU!$C$6:$C$28,),MATCH('Input Ввод'!$D$13,WICU!$C$4:$EW$4,)),2)</f>
        <v>13.72</v>
      </c>
      <c r="D81" s="5">
        <f>ROUND(C81-C81*'Input Ввод'!$E$14,2)</f>
        <v>10.29</v>
      </c>
      <c r="E81" s="295">
        <f>ROUND(D81-D81*'Input Ввод'!$F$14,2)</f>
        <v>10.29</v>
      </c>
      <c r="F81" s="6" t="str">
        <f>IF(ISBLANK('Расчёт Sanco Wicu'!F67),"",ROUND(E81-E81*'Input Ввод'!$G$12,2))</f>
        <v/>
      </c>
    </row>
    <row r="82" spans="1:7" x14ac:dyDescent="0.3">
      <c r="A82" s="244" t="str">
        <f>'Расчёт Sanco Wicu'!A68</f>
        <v>0045094</v>
      </c>
      <c r="B82" s="245" t="s">
        <v>114</v>
      </c>
      <c r="C82" s="295">
        <f>ROUND(INDEX(WICU!$C$6:$EW$28,MATCH(WICU!C27,WICU!$C$6:$C$28,),MATCH('Input Ввод'!$D$13,WICU!$C$4:$EW$4,)),2)</f>
        <v>17.11</v>
      </c>
      <c r="D82" s="5">
        <f>ROUND(C82-C82*'Input Ввод'!$E$14,2)</f>
        <v>12.83</v>
      </c>
      <c r="E82" s="295">
        <f>ROUND(D82-D82*'Input Ввод'!$F$14,2)</f>
        <v>12.83</v>
      </c>
      <c r="F82" s="6" t="str">
        <f>IF(ISBLANK('Расчёт Sanco Wicu'!F68),"",ROUND(E82-E82*'Input Ввод'!$G$12,2))</f>
        <v/>
      </c>
    </row>
    <row r="83" spans="1:7" x14ac:dyDescent="0.3">
      <c r="A83" s="244" t="str">
        <f>'Расчёт Sanco Wicu'!A69</f>
        <v>0045097</v>
      </c>
      <c r="B83" s="245" t="s">
        <v>116</v>
      </c>
      <c r="C83" s="295">
        <f>ROUND(INDEX(WICU!$C$6:$EW$28,MATCH(WICU!C28,WICU!$C$6:$C$28,),MATCH('Input Ввод'!$D$13,WICU!$C$4:$EW$4,)),2)</f>
        <v>21.4</v>
      </c>
      <c r="D83" s="5">
        <f>ROUND(C83-C83*'Input Ввод'!$E$14,2)</f>
        <v>16.05</v>
      </c>
      <c r="E83" s="295">
        <f>ROUND(D83-D83*'Input Ввод'!$F$14,2)</f>
        <v>16.05</v>
      </c>
      <c r="F83" s="6" t="str">
        <f>IF(ISBLANK('Расчёт Sanco Wicu'!F69),"",ROUND(E83-E83*'Input Ввод'!$G$12,2))</f>
        <v/>
      </c>
    </row>
    <row r="84" spans="1:7" x14ac:dyDescent="0.3">
      <c r="A84" s="247"/>
      <c r="B84" s="247"/>
      <c r="C84" s="54"/>
      <c r="E84" s="296"/>
      <c r="F84" s="3">
        <v>0</v>
      </c>
      <c r="G84" s="3">
        <f>ROUND(E84-E84*'Input Ввод'!$G$12,2)</f>
        <v>0</v>
      </c>
    </row>
    <row r="85" spans="1:7" x14ac:dyDescent="0.3">
      <c r="F85" s="3">
        <v>0</v>
      </c>
    </row>
    <row r="86" spans="1:7" x14ac:dyDescent="0.3">
      <c r="F86" s="3">
        <v>0</v>
      </c>
    </row>
    <row r="87" spans="1:7" x14ac:dyDescent="0.3">
      <c r="F87" s="3">
        <v>0</v>
      </c>
    </row>
  </sheetData>
  <sheetProtection algorithmName="SHA-512" hashValue="h9y5Q+ar6+OMeXLf79M2zWsNtIJ25NzJPfFGCE8AfLhOL0Nonu+XIqHIYWj8m8yAidgVuK10ngRHjdh557BAzg==" saltValue="uLwF76UjVp/JTMp2/FQv4w==" spinCount="100000" sheet="1" objects="1" scenarios="1" selectLockedCells="1" sort="0" autoFilter="0"/>
  <autoFilter ref="F7:F87" xr:uid="{87931233-B8B2-4556-A33A-AD1798F6C373}"/>
  <mergeCells count="3">
    <mergeCell ref="C5:D5"/>
    <mergeCell ref="A3:E3"/>
    <mergeCell ref="A4:B4"/>
  </mergeCells>
  <phoneticPr fontId="3" type="noConversion"/>
  <conditionalFormatting sqref="C7:F7 A6:F6 A8:A9 B18 B20 A32:B32 A59:B60 A46 B33:B38 A69 B61:B68 A31 K78:IR79 A78:B79 G31 G84 D79:F79 G58:G60 F48:F57 D61:F68 F70:F77 B9:G9 C10:D10 D32:D38 B47:B53 B70:B76 B80:B83 D47:D53 D11:D30 G4:G8 A85:G65517 I1:IR77 D70:E76 D80:E83 C60:C68 C70:C83 C11:C57 I80:IR65517">
    <cfRule type="cellIs" dxfId="101" priority="65" stopIfTrue="1" operator="equal">
      <formula>0</formula>
    </cfRule>
  </conditionalFormatting>
  <conditionalFormatting sqref="B21:B30">
    <cfRule type="cellIs" dxfId="100" priority="60" stopIfTrue="1" operator="equal">
      <formula>0</formula>
    </cfRule>
  </conditionalFormatting>
  <conditionalFormatting sqref="A10:B10 B11:B17 A11:A30">
    <cfRule type="cellIs" dxfId="99" priority="61" stopIfTrue="1" operator="equal">
      <formula>0</formula>
    </cfRule>
  </conditionalFormatting>
  <conditionalFormatting sqref="B19">
    <cfRule type="cellIs" dxfId="98" priority="59" stopIfTrue="1" operator="equal">
      <formula>0</formula>
    </cfRule>
  </conditionalFormatting>
  <conditionalFormatting sqref="A33:A38">
    <cfRule type="cellIs" dxfId="97" priority="47" stopIfTrue="1" operator="equal">
      <formula>0</formula>
    </cfRule>
  </conditionalFormatting>
  <conditionalFormatting sqref="A47">
    <cfRule type="cellIs" dxfId="96" priority="46" stopIfTrue="1" operator="equal">
      <formula>0</formula>
    </cfRule>
  </conditionalFormatting>
  <conditionalFormatting sqref="A48:A53">
    <cfRule type="cellIs" dxfId="95" priority="45" stopIfTrue="1" operator="equal">
      <formula>0</formula>
    </cfRule>
  </conditionalFormatting>
  <conditionalFormatting sqref="A61:A68">
    <cfRule type="cellIs" dxfId="94" priority="44" stopIfTrue="1" operator="equal">
      <formula>0</formula>
    </cfRule>
  </conditionalFormatting>
  <conditionalFormatting sqref="A70:A76">
    <cfRule type="cellIs" dxfId="93" priority="43" stopIfTrue="1" operator="equal">
      <formula>0</formula>
    </cfRule>
  </conditionalFormatting>
  <conditionalFormatting sqref="A80:A83">
    <cfRule type="cellIs" dxfId="92" priority="42" stopIfTrue="1" operator="equal">
      <formula>0</formula>
    </cfRule>
  </conditionalFormatting>
  <conditionalFormatting sqref="D54:D57">
    <cfRule type="cellIs" dxfId="91" priority="35" stopIfTrue="1" operator="equal">
      <formula>0</formula>
    </cfRule>
  </conditionalFormatting>
  <conditionalFormatting sqref="A54:B57">
    <cfRule type="cellIs" dxfId="90" priority="34" stopIfTrue="1" operator="equal">
      <formula>0</formula>
    </cfRule>
  </conditionalFormatting>
  <conditionalFormatting sqref="E47:F47 E48:E53 E32:F38 F40:F45 E10:F30">
    <cfRule type="cellIs" dxfId="89" priority="33" stopIfTrue="1" operator="equal">
      <formula>0</formula>
    </cfRule>
  </conditionalFormatting>
  <conditionalFormatting sqref="E54:E57">
    <cfRule type="cellIs" dxfId="88" priority="32" stopIfTrue="1" operator="equal">
      <formula>0</formula>
    </cfRule>
  </conditionalFormatting>
  <conditionalFormatting sqref="F70:F76">
    <cfRule type="cellIs" dxfId="87" priority="30" stopIfTrue="1" operator="equal">
      <formula>0</formula>
    </cfRule>
  </conditionalFormatting>
  <conditionalFormatting sqref="F80:F83">
    <cfRule type="cellIs" dxfId="86" priority="29" stopIfTrue="1" operator="equal">
      <formula>0</formula>
    </cfRule>
  </conditionalFormatting>
  <conditionalFormatting sqref="F31">
    <cfRule type="cellIs" dxfId="85" priority="27" stopIfTrue="1" operator="equal">
      <formula>0</formula>
    </cfRule>
  </conditionalFormatting>
  <conditionalFormatting sqref="F46">
    <cfRule type="cellIs" dxfId="84" priority="26" stopIfTrue="1" operator="equal">
      <formula>0</formula>
    </cfRule>
  </conditionalFormatting>
  <conditionalFormatting sqref="F60">
    <cfRule type="cellIs" dxfId="83" priority="25" stopIfTrue="1" operator="equal">
      <formula>0</formula>
    </cfRule>
  </conditionalFormatting>
  <conditionalFormatting sqref="F39">
    <cfRule type="cellIs" dxfId="82" priority="18" stopIfTrue="1" operator="equal">
      <formula>0</formula>
    </cfRule>
  </conditionalFormatting>
  <conditionalFormatting sqref="A40:B40 B41:B45 A39 D40:D45">
    <cfRule type="cellIs" dxfId="81" priority="22" stopIfTrue="1" operator="equal">
      <formula>0</formula>
    </cfRule>
  </conditionalFormatting>
  <conditionalFormatting sqref="A41:A45">
    <cfRule type="cellIs" dxfId="80" priority="21" stopIfTrue="1" operator="equal">
      <formula>0</formula>
    </cfRule>
  </conditionalFormatting>
  <conditionalFormatting sqref="E45:F45 E40:E44">
    <cfRule type="cellIs" dxfId="79" priority="20" stopIfTrue="1" operator="equal">
      <formula>0</formula>
    </cfRule>
  </conditionalFormatting>
  <conditionalFormatting sqref="F58">
    <cfRule type="cellIs" dxfId="78" priority="11" stopIfTrue="1" operator="equal">
      <formula>0</formula>
    </cfRule>
  </conditionalFormatting>
  <conditionalFormatting sqref="F69">
    <cfRule type="cellIs" dxfId="77" priority="10" stopIfTrue="1" operator="equal">
      <formula>0</formula>
    </cfRule>
  </conditionalFormatting>
  <conditionalFormatting sqref="F84">
    <cfRule type="cellIs" dxfId="76" priority="9" stopIfTrue="1" operator="equal">
      <formula>0</formula>
    </cfRule>
  </conditionalFormatting>
  <conditionalFormatting sqref="F8">
    <cfRule type="cellIs" dxfId="75" priority="8" operator="equal">
      <formula>0</formula>
    </cfRule>
  </conditionalFormatting>
  <conditionalFormatting sqref="F59">
    <cfRule type="cellIs" dxfId="74" priority="7" operator="equal">
      <formula>0</formula>
    </cfRule>
  </conditionalFormatting>
  <conditionalFormatting sqref="F78">
    <cfRule type="cellIs" dxfId="73" priority="6" operator="equal">
      <formula>0</formula>
    </cfRule>
  </conditionalFormatting>
  <pageMargins left="0.98425196850393704" right="0.19685039370078741" top="0.59055118110236227" bottom="0.70866141732283472" header="0.51181102362204722" footer="0.51181102362204722"/>
  <pageSetup paperSize="9" orientation="portrait" r:id="rId1"/>
  <headerFooter alignWithMargins="0">
    <oddFooter>&amp;R&amp;P</oddFooter>
  </headerFooter>
  <ignoredErrors>
    <ignoredError sqref="D11:E22 D62:E76 D80:E80" evalErro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Лист5"/>
  <dimension ref="A1:Q106"/>
  <sheetViews>
    <sheetView workbookViewId="0">
      <pane ySplit="12" topLeftCell="A13" activePane="bottomLeft" state="frozen"/>
      <selection pane="bottomLeft" activeCell="H12" sqref="H12"/>
    </sheetView>
  </sheetViews>
  <sheetFormatPr defaultColWidth="10" defaultRowHeight="14" x14ac:dyDescent="0.3"/>
  <cols>
    <col min="1" max="1" width="12.58203125" style="3" customWidth="1"/>
    <col min="2" max="2" width="17.83203125" style="3" customWidth="1"/>
    <col min="3" max="3" width="7.5" style="3" customWidth="1"/>
    <col min="4" max="5" width="4.58203125" style="3" customWidth="1"/>
    <col min="6" max="6" width="8.75" style="3" customWidth="1"/>
    <col min="7" max="7" width="7.83203125" style="3" customWidth="1"/>
    <col min="8" max="8" width="10.75" style="379" customWidth="1"/>
    <col min="9" max="9" width="10" style="3"/>
  </cols>
  <sheetData>
    <row r="1" spans="1:17" ht="12.65" customHeight="1" x14ac:dyDescent="0.3">
      <c r="H1" s="376" t="s">
        <v>298</v>
      </c>
    </row>
    <row r="2" spans="1:17" ht="18" x14ac:dyDescent="0.4">
      <c r="A2" s="377" t="s">
        <v>299</v>
      </c>
      <c r="B2" s="378"/>
      <c r="C2" s="378"/>
      <c r="D2" s="378"/>
      <c r="E2" s="381" t="s">
        <v>349</v>
      </c>
    </row>
    <row r="3" spans="1:17" ht="18" x14ac:dyDescent="0.4">
      <c r="A3" s="380" t="s">
        <v>305</v>
      </c>
      <c r="B3" s="380"/>
      <c r="C3" s="380"/>
      <c r="D3" s="380"/>
      <c r="E3" s="381" t="s">
        <v>516</v>
      </c>
      <c r="F3" s="466" t="str">
        <f>IF(SUM('Расчёт Sanco Wicu'!F6:F69)&gt;0,'Input Ввод'!C3,"")</f>
        <v/>
      </c>
      <c r="G3" s="467" t="str">
        <f>IF(SUM('Расчёт Sanco Wicu'!F6:F69)&gt;0,IF(SUM('Расчёт TECTUBE'!M6:M87)&gt;0,".1",""),"")</f>
        <v/>
      </c>
    </row>
    <row r="4" spans="1:17" ht="10" customHeight="1" x14ac:dyDescent="0.4">
      <c r="A4" s="380"/>
      <c r="B4" s="380"/>
      <c r="C4" s="380"/>
      <c r="D4" s="380"/>
      <c r="E4" s="381"/>
      <c r="F4" s="382"/>
    </row>
    <row r="5" spans="1:17" ht="18" x14ac:dyDescent="0.4">
      <c r="A5" s="653" t="str">
        <f>Formular!B3</f>
        <v>Abbey studio LLC</v>
      </c>
      <c r="B5" s="653"/>
      <c r="C5" s="653"/>
      <c r="D5" s="653"/>
      <c r="E5" s="653"/>
      <c r="F5" s="653"/>
      <c r="G5" s="653"/>
      <c r="H5" s="653"/>
    </row>
    <row r="6" spans="1:17" ht="15.65" customHeight="1" x14ac:dyDescent="0.3">
      <c r="A6" s="662" t="str">
        <f>Formular!B4</f>
        <v>UK</v>
      </c>
      <c r="B6" s="662"/>
      <c r="C6" s="662"/>
      <c r="D6" s="662"/>
      <c r="E6" s="662"/>
      <c r="F6" s="662"/>
    </row>
    <row r="7" spans="1:17" ht="15.65" customHeight="1" x14ac:dyDescent="0.3">
      <c r="C7" s="383"/>
      <c r="D7" s="383"/>
      <c r="E7" s="383" t="str">
        <f>IF(ISBLANK('Input Ввод'!C9),"Cконто за предоплату /Skonto Vorkasse ","")</f>
        <v xml:space="preserve">Cконто за предоплату /Skonto Vorkasse </v>
      </c>
      <c r="F7" s="473">
        <f>IF(ISNUMBER('Input Ввод'!C9),0,IF('Input Ввод'!C8=0,"1%netto",'Input Ввод'!C8))</f>
        <v>0.01</v>
      </c>
      <c r="H7" s="454">
        <f>'Input Ввод'!C5</f>
        <v>44504</v>
      </c>
    </row>
    <row r="8" spans="1:17" ht="15.65" customHeight="1" thickBot="1" x14ac:dyDescent="0.35">
      <c r="E8" s="383" t="str">
        <f>IF(ISBLANK('Input Ввод'!C9),"","Отсрочка, дней / Zahlungsziel, Tage")</f>
        <v/>
      </c>
      <c r="F8" s="384">
        <f>'Input Ввод'!C9</f>
        <v>0</v>
      </c>
      <c r="H8" s="385" t="str">
        <f>'Input Ввод'!A2</f>
        <v>v.11.0.2021</v>
      </c>
    </row>
    <row r="9" spans="1:17" ht="26.25" customHeight="1" x14ac:dyDescent="0.3">
      <c r="A9" s="669" t="s">
        <v>158</v>
      </c>
      <c r="B9" s="663" t="s">
        <v>159</v>
      </c>
      <c r="C9" s="664"/>
      <c r="D9" s="656" t="s">
        <v>200</v>
      </c>
      <c r="E9" s="659" t="s">
        <v>160</v>
      </c>
      <c r="F9" s="631" t="s">
        <v>164</v>
      </c>
      <c r="G9" s="624" t="s">
        <v>183</v>
      </c>
      <c r="H9" s="626" t="s">
        <v>184</v>
      </c>
    </row>
    <row r="10" spans="1:17" ht="50.25" customHeight="1" x14ac:dyDescent="0.3">
      <c r="A10" s="670"/>
      <c r="B10" s="665"/>
      <c r="C10" s="666"/>
      <c r="D10" s="657"/>
      <c r="E10" s="660"/>
      <c r="F10" s="655"/>
      <c r="G10" s="672"/>
      <c r="H10" s="654"/>
    </row>
    <row r="11" spans="1:17" ht="12.75" customHeight="1" x14ac:dyDescent="0.3">
      <c r="A11" s="670"/>
      <c r="B11" s="665"/>
      <c r="C11" s="666"/>
      <c r="D11" s="657"/>
      <c r="E11" s="660"/>
      <c r="F11" s="170" t="s">
        <v>168</v>
      </c>
      <c r="G11" s="159" t="s">
        <v>290</v>
      </c>
      <c r="H11" s="386" t="s">
        <v>290</v>
      </c>
    </row>
    <row r="12" spans="1:17" ht="12" customHeight="1" thickBot="1" x14ac:dyDescent="0.35">
      <c r="A12" s="671"/>
      <c r="B12" s="667"/>
      <c r="C12" s="668"/>
      <c r="D12" s="658"/>
      <c r="E12" s="661"/>
      <c r="F12" s="71" t="s">
        <v>172</v>
      </c>
      <c r="G12" s="72" t="s">
        <v>4</v>
      </c>
      <c r="H12" s="206" t="s">
        <v>4</v>
      </c>
    </row>
    <row r="13" spans="1:17" x14ac:dyDescent="0.3">
      <c r="A13" s="328">
        <v>7011277</v>
      </c>
      <c r="B13" s="250" t="s">
        <v>65</v>
      </c>
      <c r="C13" s="251" t="s">
        <v>123</v>
      </c>
      <c r="D13" s="252" t="s">
        <v>124</v>
      </c>
      <c r="E13" s="253" t="s">
        <v>125</v>
      </c>
      <c r="F13" s="118">
        <f>'Расчёт Sanco Wicu'!Q6</f>
        <v>0</v>
      </c>
      <c r="G13" s="174" t="str">
        <f>'Расчёт Sanco Wicu'!Y6</f>
        <v/>
      </c>
      <c r="H13" s="88" t="str">
        <f>IF(ISBLANK('Расчёт Sanco Wicu'!F6),"",'Расчёт Sanco Wicu'!Z6)</f>
        <v/>
      </c>
      <c r="I13" s="32"/>
      <c r="J13" s="33"/>
      <c r="O13" s="34"/>
      <c r="P13" s="33"/>
      <c r="Q13" s="36"/>
    </row>
    <row r="14" spans="1:17" ht="12.75" customHeight="1" x14ac:dyDescent="0.3">
      <c r="A14" s="329">
        <v>7011278</v>
      </c>
      <c r="B14" s="254" t="s">
        <v>65</v>
      </c>
      <c r="C14" s="255" t="s">
        <v>126</v>
      </c>
      <c r="D14" s="256" t="s">
        <v>124</v>
      </c>
      <c r="E14" s="257" t="s">
        <v>125</v>
      </c>
      <c r="F14" s="116">
        <f>'Расчёт Sanco Wicu'!Q7</f>
        <v>0</v>
      </c>
      <c r="G14" s="174" t="str">
        <f>'Расчёт Sanco Wicu'!Y7</f>
        <v/>
      </c>
      <c r="H14" s="88" t="str">
        <f>IF(ISBLANK('Расчёт Sanco Wicu'!F7),"",'Расчёт Sanco Wicu'!Z7)</f>
        <v/>
      </c>
      <c r="I14" s="32"/>
      <c r="J14" s="33"/>
      <c r="O14" s="34"/>
      <c r="P14" s="33"/>
      <c r="Q14" s="36"/>
    </row>
    <row r="15" spans="1:17" ht="12.75" customHeight="1" x14ac:dyDescent="0.3">
      <c r="A15" s="329">
        <v>7011279</v>
      </c>
      <c r="B15" s="254" t="s">
        <v>65</v>
      </c>
      <c r="C15" s="255" t="s">
        <v>127</v>
      </c>
      <c r="D15" s="256" t="s">
        <v>124</v>
      </c>
      <c r="E15" s="257" t="s">
        <v>125</v>
      </c>
      <c r="F15" s="116">
        <f>'Расчёт Sanco Wicu'!Q8</f>
        <v>0</v>
      </c>
      <c r="G15" s="174" t="str">
        <f>'Расчёт Sanco Wicu'!Y8</f>
        <v/>
      </c>
      <c r="H15" s="88" t="str">
        <f>IF(ISBLANK('Расчёт Sanco Wicu'!F8),"",'Расчёт Sanco Wicu'!Z8)</f>
        <v/>
      </c>
      <c r="I15" s="32"/>
      <c r="J15" s="33"/>
      <c r="O15" s="34"/>
      <c r="P15" s="33"/>
      <c r="Q15" s="36"/>
    </row>
    <row r="16" spans="1:17" ht="12.75" customHeight="1" x14ac:dyDescent="0.3">
      <c r="A16" s="329">
        <v>7011280</v>
      </c>
      <c r="B16" s="254" t="s">
        <v>65</v>
      </c>
      <c r="C16" s="255" t="s">
        <v>128</v>
      </c>
      <c r="D16" s="256" t="s">
        <v>124</v>
      </c>
      <c r="E16" s="257" t="s">
        <v>125</v>
      </c>
      <c r="F16" s="116">
        <f>'Расчёт Sanco Wicu'!Q9</f>
        <v>0</v>
      </c>
      <c r="G16" s="174" t="str">
        <f>'Расчёт Sanco Wicu'!Y9</f>
        <v/>
      </c>
      <c r="H16" s="88" t="str">
        <f>IF(ISBLANK('Расчёт Sanco Wicu'!F9),"",'Расчёт Sanco Wicu'!Z9)</f>
        <v/>
      </c>
      <c r="I16" s="32"/>
      <c r="J16" s="33"/>
      <c r="O16" s="34"/>
      <c r="P16" s="33"/>
      <c r="Q16" s="36"/>
    </row>
    <row r="17" spans="1:17" ht="12.75" customHeight="1" x14ac:dyDescent="0.3">
      <c r="A17" s="329">
        <v>7011283</v>
      </c>
      <c r="B17" s="254" t="s">
        <v>65</v>
      </c>
      <c r="C17" s="255" t="s">
        <v>129</v>
      </c>
      <c r="D17" s="256" t="s">
        <v>124</v>
      </c>
      <c r="E17" s="257" t="s">
        <v>125</v>
      </c>
      <c r="F17" s="116">
        <f>'Расчёт Sanco Wicu'!Q10</f>
        <v>0</v>
      </c>
      <c r="G17" s="174" t="str">
        <f>'Расчёт Sanco Wicu'!Y10</f>
        <v/>
      </c>
      <c r="H17" s="88" t="str">
        <f>IF(ISBLANK('Расчёт Sanco Wicu'!F10),"",'Расчёт Sanco Wicu'!Z10)</f>
        <v/>
      </c>
      <c r="I17" s="32"/>
      <c r="J17" s="33"/>
      <c r="K17" s="34"/>
      <c r="L17" s="32"/>
      <c r="M17" s="35"/>
      <c r="N17" s="33"/>
      <c r="O17" s="34"/>
      <c r="P17" s="33"/>
      <c r="Q17" s="36"/>
    </row>
    <row r="18" spans="1:17" ht="12.75" customHeight="1" x14ac:dyDescent="0.3">
      <c r="A18" s="329">
        <v>7011289</v>
      </c>
      <c r="B18" s="254" t="s">
        <v>65</v>
      </c>
      <c r="C18" s="255" t="s">
        <v>131</v>
      </c>
      <c r="D18" s="256" t="s">
        <v>124</v>
      </c>
      <c r="E18" s="257" t="s">
        <v>125</v>
      </c>
      <c r="F18" s="116">
        <f>'Расчёт Sanco Wicu'!Q11</f>
        <v>0</v>
      </c>
      <c r="G18" s="174" t="str">
        <f>'Расчёт Sanco Wicu'!Y11</f>
        <v/>
      </c>
      <c r="H18" s="88" t="str">
        <f>IF(ISBLANK('Расчёт Sanco Wicu'!F11),"",'Расчёт Sanco Wicu'!Z11)</f>
        <v/>
      </c>
      <c r="I18" s="32"/>
      <c r="J18" s="33"/>
      <c r="K18" s="34"/>
      <c r="L18" s="32"/>
      <c r="M18" s="35"/>
      <c r="N18" s="33"/>
      <c r="O18" s="34"/>
      <c r="P18" s="33"/>
      <c r="Q18" s="36"/>
    </row>
    <row r="19" spans="1:17" ht="12.75" customHeight="1" x14ac:dyDescent="0.3">
      <c r="A19" s="329">
        <v>7011297</v>
      </c>
      <c r="B19" s="254" t="s">
        <v>65</v>
      </c>
      <c r="C19" s="255" t="s">
        <v>133</v>
      </c>
      <c r="D19" s="256" t="s">
        <v>124</v>
      </c>
      <c r="E19" s="257" t="s">
        <v>125</v>
      </c>
      <c r="F19" s="116">
        <f>'Расчёт Sanco Wicu'!Q12</f>
        <v>0</v>
      </c>
      <c r="G19" s="174" t="str">
        <f>'Расчёт Sanco Wicu'!Y12</f>
        <v/>
      </c>
      <c r="H19" s="88" t="str">
        <f>IF(ISBLANK('Расчёт Sanco Wicu'!F12),"",'Расчёт Sanco Wicu'!Z12)</f>
        <v/>
      </c>
      <c r="I19" s="32"/>
      <c r="J19" s="33"/>
      <c r="K19" s="34"/>
      <c r="L19" s="32"/>
      <c r="M19" s="35"/>
      <c r="N19" s="33"/>
      <c r="O19" s="34"/>
      <c r="P19" s="33"/>
      <c r="Q19" s="36"/>
    </row>
    <row r="20" spans="1:17" ht="12.75" customHeight="1" x14ac:dyDescent="0.3">
      <c r="A20" s="329">
        <v>7011315</v>
      </c>
      <c r="B20" s="254" t="s">
        <v>65</v>
      </c>
      <c r="C20" s="255" t="s">
        <v>135</v>
      </c>
      <c r="D20" s="256" t="s">
        <v>124</v>
      </c>
      <c r="E20" s="257" t="s">
        <v>125</v>
      </c>
      <c r="F20" s="116">
        <f>'Расчёт Sanco Wicu'!Q13</f>
        <v>0</v>
      </c>
      <c r="G20" s="174" t="str">
        <f>'Расчёт Sanco Wicu'!Y13</f>
        <v/>
      </c>
      <c r="H20" s="88" t="str">
        <f>IF(ISBLANK('Расчёт Sanco Wicu'!F13),"",'Расчёт Sanco Wicu'!Z13)</f>
        <v/>
      </c>
      <c r="I20" s="32"/>
      <c r="J20" s="33"/>
      <c r="K20" s="34"/>
      <c r="L20" s="32"/>
      <c r="M20" s="35"/>
      <c r="N20" s="33"/>
      <c r="O20" s="34"/>
      <c r="P20" s="33"/>
      <c r="Q20" s="36"/>
    </row>
    <row r="21" spans="1:17" ht="12.75" customHeight="1" x14ac:dyDescent="0.3">
      <c r="A21" s="329">
        <v>7011322</v>
      </c>
      <c r="B21" s="254" t="s">
        <v>65</v>
      </c>
      <c r="C21" s="255" t="s">
        <v>137</v>
      </c>
      <c r="D21" s="256" t="s">
        <v>124</v>
      </c>
      <c r="E21" s="257" t="s">
        <v>125</v>
      </c>
      <c r="F21" s="116">
        <f>'Расчёт Sanco Wicu'!Q14</f>
        <v>0</v>
      </c>
      <c r="G21" s="174" t="str">
        <f>'Расчёт Sanco Wicu'!Y14</f>
        <v/>
      </c>
      <c r="H21" s="88" t="str">
        <f>IF(ISBLANK('Расчёт Sanco Wicu'!F14),"",'Расчёт Sanco Wicu'!Z14)</f>
        <v/>
      </c>
      <c r="I21" s="32"/>
      <c r="J21" s="33"/>
      <c r="K21" s="34"/>
      <c r="L21" s="32"/>
      <c r="M21" s="35"/>
      <c r="N21" s="33"/>
      <c r="O21" s="34"/>
      <c r="P21" s="33"/>
      <c r="Q21" s="36"/>
    </row>
    <row r="22" spans="1:17" ht="12.75" customHeight="1" x14ac:dyDescent="0.3">
      <c r="A22" s="329">
        <v>7134770</v>
      </c>
      <c r="B22" s="254" t="s">
        <v>65</v>
      </c>
      <c r="C22" s="255" t="s">
        <v>138</v>
      </c>
      <c r="D22" s="256" t="s">
        <v>124</v>
      </c>
      <c r="E22" s="257" t="s">
        <v>125</v>
      </c>
      <c r="F22" s="116">
        <f>'Расчёт Sanco Wicu'!Q15</f>
        <v>0</v>
      </c>
      <c r="G22" s="174" t="str">
        <f>'Расчёт Sanco Wicu'!Y15</f>
        <v/>
      </c>
      <c r="H22" s="88" t="str">
        <f>IF(ISBLANK('Расчёт Sanco Wicu'!F15),"",'Расчёт Sanco Wicu'!Z15)</f>
        <v/>
      </c>
      <c r="I22" s="32"/>
      <c r="J22" s="33"/>
      <c r="K22" s="34"/>
      <c r="L22" s="32"/>
      <c r="M22" s="35"/>
      <c r="N22" s="33"/>
      <c r="O22" s="34"/>
      <c r="P22" s="33"/>
      <c r="Q22" s="36"/>
    </row>
    <row r="23" spans="1:17" ht="12.75" customHeight="1" x14ac:dyDescent="0.3">
      <c r="A23" s="329">
        <v>7011359</v>
      </c>
      <c r="B23" s="254" t="s">
        <v>65</v>
      </c>
      <c r="C23" s="255" t="s">
        <v>140</v>
      </c>
      <c r="D23" s="256" t="s">
        <v>124</v>
      </c>
      <c r="E23" s="257" t="s">
        <v>125</v>
      </c>
      <c r="F23" s="116">
        <f>'Расчёт Sanco Wicu'!Q16</f>
        <v>0</v>
      </c>
      <c r="G23" s="174" t="str">
        <f>'Расчёт Sanco Wicu'!Y16</f>
        <v/>
      </c>
      <c r="H23" s="88" t="str">
        <f>IF(ISBLANK('Расчёт Sanco Wicu'!F16),"",'Расчёт Sanco Wicu'!Z16)</f>
        <v/>
      </c>
      <c r="I23" s="32"/>
      <c r="J23" s="33"/>
      <c r="K23" s="34"/>
      <c r="L23" s="32"/>
      <c r="M23" s="35"/>
      <c r="N23" s="33"/>
      <c r="O23" s="34"/>
      <c r="P23" s="33"/>
      <c r="Q23" s="36"/>
    </row>
    <row r="24" spans="1:17" ht="12.75" customHeight="1" x14ac:dyDescent="0.3">
      <c r="A24" s="329">
        <v>7134771</v>
      </c>
      <c r="B24" s="254" t="s">
        <v>65</v>
      </c>
      <c r="C24" s="255" t="s">
        <v>141</v>
      </c>
      <c r="D24" s="256" t="s">
        <v>124</v>
      </c>
      <c r="E24" s="257" t="s">
        <v>125</v>
      </c>
      <c r="F24" s="116">
        <f>'Расчёт Sanco Wicu'!Q17</f>
        <v>0</v>
      </c>
      <c r="G24" s="174" t="str">
        <f>'Расчёт Sanco Wicu'!Y17</f>
        <v/>
      </c>
      <c r="H24" s="88" t="str">
        <f>IF(ISBLANK('Расчёт Sanco Wicu'!F17),"",'Расчёт Sanco Wicu'!Z17)</f>
        <v/>
      </c>
      <c r="I24" s="32"/>
      <c r="J24" s="33"/>
      <c r="K24" s="34"/>
      <c r="L24" s="32"/>
      <c r="M24" s="35"/>
      <c r="N24" s="33"/>
      <c r="O24" s="34"/>
      <c r="P24" s="33"/>
      <c r="Q24" s="36"/>
    </row>
    <row r="25" spans="1:17" x14ac:dyDescent="0.3">
      <c r="A25" s="330">
        <v>7134772</v>
      </c>
      <c r="B25" s="254" t="s">
        <v>65</v>
      </c>
      <c r="C25" s="255" t="s">
        <v>143</v>
      </c>
      <c r="D25" s="256" t="s">
        <v>124</v>
      </c>
      <c r="E25" s="257" t="s">
        <v>125</v>
      </c>
      <c r="F25" s="116">
        <f>'Расчёт Sanco Wicu'!Q18</f>
        <v>0</v>
      </c>
      <c r="G25" s="174" t="str">
        <f>'Расчёт Sanco Wicu'!Y18</f>
        <v/>
      </c>
      <c r="H25" s="88" t="str">
        <f>IF(ISBLANK('Расчёт Sanco Wicu'!F18),"",'Расчёт Sanco Wicu'!Z18)</f>
        <v/>
      </c>
      <c r="I25" s="43"/>
      <c r="J25" s="33"/>
      <c r="K25" s="34"/>
      <c r="L25" s="43"/>
      <c r="M25" s="35"/>
      <c r="N25" s="33"/>
      <c r="O25" s="34"/>
      <c r="P25" s="33"/>
      <c r="Q25" s="36"/>
    </row>
    <row r="26" spans="1:17" x14ac:dyDescent="0.3">
      <c r="A26" s="330">
        <v>7134773</v>
      </c>
      <c r="B26" s="254" t="s">
        <v>65</v>
      </c>
      <c r="C26" s="255" t="s">
        <v>145</v>
      </c>
      <c r="D26" s="256" t="s">
        <v>124</v>
      </c>
      <c r="E26" s="257" t="s">
        <v>125</v>
      </c>
      <c r="F26" s="116">
        <f>'Расчёт Sanco Wicu'!Q19</f>
        <v>0</v>
      </c>
      <c r="G26" s="174" t="str">
        <f>'Расчёт Sanco Wicu'!Y19</f>
        <v/>
      </c>
      <c r="H26" s="88" t="str">
        <f>IF(ISBLANK('Расчёт Sanco Wicu'!F19),"",'Расчёт Sanco Wicu'!Z19)</f>
        <v/>
      </c>
      <c r="I26" s="43"/>
      <c r="J26" s="33"/>
      <c r="K26" s="34"/>
      <c r="L26" s="43"/>
      <c r="M26" s="35"/>
      <c r="N26" s="33"/>
      <c r="O26" s="34"/>
      <c r="P26" s="33"/>
      <c r="Q26" s="36"/>
    </row>
    <row r="27" spans="1:17" x14ac:dyDescent="0.3">
      <c r="A27" s="330">
        <v>7134774</v>
      </c>
      <c r="B27" s="254" t="s">
        <v>65</v>
      </c>
      <c r="C27" s="255" t="s">
        <v>146</v>
      </c>
      <c r="D27" s="256" t="s">
        <v>124</v>
      </c>
      <c r="E27" s="257" t="s">
        <v>125</v>
      </c>
      <c r="F27" s="116">
        <f>'Расчёт Sanco Wicu'!Q20</f>
        <v>0</v>
      </c>
      <c r="G27" s="174" t="str">
        <f>'Расчёт Sanco Wicu'!Y20</f>
        <v/>
      </c>
      <c r="H27" s="88" t="str">
        <f>IF(ISBLANK('Расчёт Sanco Wicu'!F20),"",'Расчёт Sanco Wicu'!Z20)</f>
        <v/>
      </c>
      <c r="I27" s="43"/>
      <c r="J27" s="33"/>
      <c r="K27" s="34"/>
      <c r="L27" s="43"/>
      <c r="M27" s="35"/>
      <c r="N27" s="33"/>
      <c r="O27" s="34"/>
      <c r="P27" s="33"/>
      <c r="Q27" s="36"/>
    </row>
    <row r="28" spans="1:17" x14ac:dyDescent="0.3">
      <c r="A28" s="330">
        <v>7134775</v>
      </c>
      <c r="B28" s="254" t="s">
        <v>65</v>
      </c>
      <c r="C28" s="255" t="s">
        <v>147</v>
      </c>
      <c r="D28" s="256" t="s">
        <v>124</v>
      </c>
      <c r="E28" s="257" t="s">
        <v>125</v>
      </c>
      <c r="F28" s="116">
        <f>'Расчёт Sanco Wicu'!Q21</f>
        <v>0</v>
      </c>
      <c r="G28" s="174" t="str">
        <f>'Расчёт Sanco Wicu'!Y21</f>
        <v/>
      </c>
      <c r="H28" s="88" t="str">
        <f>IF(ISBLANK('Расчёт Sanco Wicu'!F21),"",'Расчёт Sanco Wicu'!Z21)</f>
        <v/>
      </c>
      <c r="I28" s="43"/>
      <c r="J28" s="33"/>
      <c r="K28" s="34"/>
      <c r="L28" s="43"/>
      <c r="M28" s="35"/>
      <c r="N28" s="33"/>
      <c r="O28" s="34"/>
      <c r="P28" s="33"/>
      <c r="Q28" s="36"/>
    </row>
    <row r="29" spans="1:17" x14ac:dyDescent="0.3">
      <c r="A29" s="330">
        <v>7134776</v>
      </c>
      <c r="B29" s="254" t="s">
        <v>65</v>
      </c>
      <c r="C29" s="255" t="s">
        <v>148</v>
      </c>
      <c r="D29" s="256" t="s">
        <v>124</v>
      </c>
      <c r="E29" s="257" t="s">
        <v>125</v>
      </c>
      <c r="F29" s="116">
        <f>'Расчёт Sanco Wicu'!Q22</f>
        <v>0</v>
      </c>
      <c r="G29" s="174" t="str">
        <f>'Расчёт Sanco Wicu'!Y22</f>
        <v/>
      </c>
      <c r="H29" s="88" t="str">
        <f>IF(ISBLANK('Расчёт Sanco Wicu'!F22),"",'Расчёт Sanco Wicu'!Z22)</f>
        <v/>
      </c>
      <c r="I29" s="32"/>
      <c r="J29" s="33"/>
      <c r="K29" s="34"/>
      <c r="L29" s="32"/>
      <c r="M29" s="35"/>
      <c r="N29" s="33"/>
      <c r="O29" s="34"/>
      <c r="P29" s="33"/>
      <c r="Q29" s="36"/>
    </row>
    <row r="30" spans="1:17" x14ac:dyDescent="0.3">
      <c r="A30" s="329">
        <v>7011443</v>
      </c>
      <c r="B30" s="254" t="s">
        <v>65</v>
      </c>
      <c r="C30" s="255" t="s">
        <v>149</v>
      </c>
      <c r="D30" s="256" t="s">
        <v>124</v>
      </c>
      <c r="E30" s="257" t="s">
        <v>125</v>
      </c>
      <c r="F30" s="116">
        <f>'Расчёт Sanco Wicu'!Q23</f>
        <v>0</v>
      </c>
      <c r="G30" s="174" t="str">
        <f>'Расчёт Sanco Wicu'!Y23</f>
        <v/>
      </c>
      <c r="H30" s="88" t="str">
        <f>IF(ISBLANK('Расчёт Sanco Wicu'!F23),"",'Расчёт Sanco Wicu'!Z23)</f>
        <v/>
      </c>
      <c r="I30" s="32"/>
      <c r="J30" s="33"/>
      <c r="K30" s="34"/>
      <c r="L30" s="32"/>
      <c r="M30" s="35"/>
      <c r="N30" s="33"/>
      <c r="O30" s="34"/>
      <c r="P30" s="33"/>
      <c r="Q30" s="36"/>
    </row>
    <row r="31" spans="1:17" x14ac:dyDescent="0.3">
      <c r="A31" s="329">
        <v>7011444</v>
      </c>
      <c r="B31" s="254" t="s">
        <v>65</v>
      </c>
      <c r="C31" s="255" t="s">
        <v>150</v>
      </c>
      <c r="D31" s="256" t="s">
        <v>124</v>
      </c>
      <c r="E31" s="257" t="s">
        <v>125</v>
      </c>
      <c r="F31" s="116">
        <f>'Расчёт Sanco Wicu'!Q24</f>
        <v>0</v>
      </c>
      <c r="G31" s="174" t="str">
        <f>'Расчёт Sanco Wicu'!Y24</f>
        <v/>
      </c>
      <c r="H31" s="88" t="str">
        <f>IF(ISBLANK('Расчёт Sanco Wicu'!F24),"",'Расчёт Sanco Wicu'!Z24)</f>
        <v/>
      </c>
      <c r="I31" s="32"/>
      <c r="J31" s="33"/>
      <c r="K31" s="34"/>
      <c r="L31" s="32"/>
      <c r="M31" s="35"/>
      <c r="N31" s="33"/>
      <c r="O31" s="34"/>
      <c r="P31" s="33"/>
      <c r="Q31" s="36"/>
    </row>
    <row r="32" spans="1:17" x14ac:dyDescent="0.3">
      <c r="A32" s="329">
        <v>7011445</v>
      </c>
      <c r="B32" s="254" t="s">
        <v>65</v>
      </c>
      <c r="C32" s="255" t="s">
        <v>151</v>
      </c>
      <c r="D32" s="256" t="s">
        <v>124</v>
      </c>
      <c r="E32" s="257" t="s">
        <v>125</v>
      </c>
      <c r="F32" s="116">
        <f>'Расчёт Sanco Wicu'!Q25</f>
        <v>0</v>
      </c>
      <c r="G32" s="174" t="str">
        <f>'Расчёт Sanco Wicu'!Y25</f>
        <v/>
      </c>
      <c r="H32" s="88" t="str">
        <f>IF(ISBLANK('Расчёт Sanco Wicu'!F25),"",'Расчёт Sanco Wicu'!Z25)</f>
        <v/>
      </c>
      <c r="I32" s="32"/>
      <c r="J32" s="33"/>
      <c r="K32" s="34"/>
      <c r="L32" s="32"/>
      <c r="M32" s="35"/>
      <c r="N32" s="33"/>
      <c r="O32" s="34"/>
      <c r="P32" s="33"/>
      <c r="Q32" s="36"/>
    </row>
    <row r="33" spans="1:17" x14ac:dyDescent="0.3">
      <c r="A33" s="329">
        <v>7011446</v>
      </c>
      <c r="B33" s="254" t="s">
        <v>65</v>
      </c>
      <c r="C33" s="255" t="s">
        <v>152</v>
      </c>
      <c r="D33" s="256" t="s">
        <v>124</v>
      </c>
      <c r="E33" s="257" t="s">
        <v>125</v>
      </c>
      <c r="F33" s="116">
        <f>'Расчёт Sanco Wicu'!Q26</f>
        <v>0</v>
      </c>
      <c r="G33" s="174" t="str">
        <f>'Расчёт Sanco Wicu'!Y26</f>
        <v/>
      </c>
      <c r="H33" s="88" t="str">
        <f>IF(ISBLANK('Расчёт Sanco Wicu'!F26),"",'Расчёт Sanco Wicu'!Z26)</f>
        <v/>
      </c>
      <c r="I33" s="32"/>
      <c r="J33" s="33"/>
      <c r="K33" s="34"/>
      <c r="L33" s="32"/>
      <c r="M33" s="35"/>
      <c r="N33" s="33"/>
      <c r="O33" s="34"/>
      <c r="P33" s="33"/>
      <c r="Q33" s="36"/>
    </row>
    <row r="34" spans="1:17" x14ac:dyDescent="0.3">
      <c r="A34" s="329">
        <v>7011218</v>
      </c>
      <c r="B34" s="254" t="s">
        <v>65</v>
      </c>
      <c r="C34" s="255" t="s">
        <v>154</v>
      </c>
      <c r="D34" s="256" t="s">
        <v>155</v>
      </c>
      <c r="E34" s="257" t="s">
        <v>156</v>
      </c>
      <c r="F34" s="116">
        <f>'Расчёт Sanco Wicu'!Q27</f>
        <v>0</v>
      </c>
      <c r="G34" s="174" t="str">
        <f>'Расчёт Sanco Wicu'!Y27</f>
        <v/>
      </c>
      <c r="H34" s="88" t="str">
        <f>IF(ISBLANK('Расчёт Sanco Wicu'!F27),"",'Расчёт Sanco Wicu'!Z27)</f>
        <v/>
      </c>
      <c r="I34" s="32"/>
      <c r="J34" s="33"/>
      <c r="K34" s="34"/>
      <c r="L34" s="32"/>
      <c r="M34" s="35"/>
      <c r="N34" s="33"/>
      <c r="O34" s="34"/>
      <c r="P34" s="33"/>
      <c r="Q34" s="36"/>
    </row>
    <row r="35" spans="1:17" x14ac:dyDescent="0.3">
      <c r="A35" s="329">
        <v>7011219</v>
      </c>
      <c r="B35" s="254" t="s">
        <v>65</v>
      </c>
      <c r="C35" s="255" t="s">
        <v>157</v>
      </c>
      <c r="D35" s="256" t="s">
        <v>155</v>
      </c>
      <c r="E35" s="257" t="s">
        <v>156</v>
      </c>
      <c r="F35" s="116">
        <f>'Расчёт Sanco Wicu'!Q28</f>
        <v>0</v>
      </c>
      <c r="G35" s="174" t="str">
        <f>'Расчёт Sanco Wicu'!Y28</f>
        <v/>
      </c>
      <c r="H35" s="88" t="str">
        <f>IF(ISBLANK('Расчёт Sanco Wicu'!F28),"",'Расчёт Sanco Wicu'!Z28)</f>
        <v/>
      </c>
      <c r="I35" s="32"/>
      <c r="J35" s="33"/>
      <c r="K35" s="34"/>
      <c r="L35" s="32"/>
      <c r="M35" s="35"/>
      <c r="N35" s="33"/>
      <c r="O35" s="34"/>
      <c r="P35" s="33"/>
      <c r="Q35" s="36"/>
    </row>
    <row r="36" spans="1:17" x14ac:dyDescent="0.3">
      <c r="A36" s="329">
        <v>7011220</v>
      </c>
      <c r="B36" s="254" t="s">
        <v>65</v>
      </c>
      <c r="C36" s="255" t="s">
        <v>127</v>
      </c>
      <c r="D36" s="256" t="s">
        <v>155</v>
      </c>
      <c r="E36" s="257" t="s">
        <v>156</v>
      </c>
      <c r="F36" s="116">
        <f>'Расчёт Sanco Wicu'!Q29</f>
        <v>0</v>
      </c>
      <c r="G36" s="174" t="str">
        <f>'Расчёт Sanco Wicu'!Y29</f>
        <v/>
      </c>
      <c r="H36" s="88" t="str">
        <f>IF(ISBLANK('Расчёт Sanco Wicu'!F29),"",'Расчёт Sanco Wicu'!Z29)</f>
        <v/>
      </c>
      <c r="I36" s="32"/>
      <c r="J36" s="33"/>
      <c r="K36" s="34"/>
      <c r="L36" s="32"/>
      <c r="M36" s="35"/>
      <c r="N36" s="33"/>
      <c r="O36" s="34"/>
      <c r="P36" s="33"/>
      <c r="Q36" s="36"/>
    </row>
    <row r="37" spans="1:17" x14ac:dyDescent="0.3">
      <c r="A37" s="329">
        <v>7011222</v>
      </c>
      <c r="B37" s="254" t="s">
        <v>65</v>
      </c>
      <c r="C37" s="255" t="s">
        <v>128</v>
      </c>
      <c r="D37" s="258" t="s">
        <v>155</v>
      </c>
      <c r="E37" s="259" t="s">
        <v>156</v>
      </c>
      <c r="F37" s="116">
        <f>'Расчёт Sanco Wicu'!Q30</f>
        <v>0</v>
      </c>
      <c r="G37" s="174" t="str">
        <f>'Расчёт Sanco Wicu'!Y30</f>
        <v/>
      </c>
      <c r="H37" s="88" t="str">
        <f>IF(ISBLANK('Расчёт Sanco Wicu'!F30),"",'Расчёт Sanco Wicu'!Z30)</f>
        <v/>
      </c>
      <c r="I37" s="32"/>
      <c r="J37" s="33"/>
      <c r="K37" s="34"/>
      <c r="L37" s="32"/>
      <c r="M37" s="35"/>
      <c r="N37" s="33"/>
      <c r="O37" s="34"/>
      <c r="P37" s="33"/>
      <c r="Q37" s="36"/>
    </row>
    <row r="38" spans="1:17" x14ac:dyDescent="0.3">
      <c r="A38" s="329">
        <v>7011227</v>
      </c>
      <c r="B38" s="254" t="s">
        <v>65</v>
      </c>
      <c r="C38" s="255" t="s">
        <v>129</v>
      </c>
      <c r="D38" s="258" t="s">
        <v>155</v>
      </c>
      <c r="E38" s="259" t="s">
        <v>156</v>
      </c>
      <c r="F38" s="116">
        <f>'Расчёт Sanco Wicu'!Q31</f>
        <v>0</v>
      </c>
      <c r="G38" s="174" t="str">
        <f>'Расчёт Sanco Wicu'!Y31</f>
        <v/>
      </c>
      <c r="H38" s="88" t="str">
        <f>IF(ISBLANK('Расчёт Sanco Wicu'!F31),"",'Расчёт Sanco Wicu'!Z31)</f>
        <v/>
      </c>
      <c r="I38" s="32"/>
      <c r="J38" s="33"/>
      <c r="K38" s="34"/>
      <c r="L38" s="32"/>
      <c r="M38" s="32"/>
      <c r="N38" s="33"/>
      <c r="O38" s="34"/>
      <c r="P38" s="33"/>
      <c r="Q38" s="36"/>
    </row>
    <row r="39" spans="1:17" x14ac:dyDescent="0.3">
      <c r="A39" s="329">
        <v>7011231</v>
      </c>
      <c r="B39" s="254" t="s">
        <v>65</v>
      </c>
      <c r="C39" s="255" t="s">
        <v>131</v>
      </c>
      <c r="D39" s="258" t="s">
        <v>155</v>
      </c>
      <c r="E39" s="259" t="s">
        <v>156</v>
      </c>
      <c r="F39" s="116">
        <f>'Расчёт Sanco Wicu'!Q32</f>
        <v>0</v>
      </c>
      <c r="G39" s="174" t="str">
        <f>'Расчёт Sanco Wicu'!Y32</f>
        <v/>
      </c>
      <c r="H39" s="88" t="str">
        <f>IF(ISBLANK('Расчёт Sanco Wicu'!F32),"",'Расчёт Sanco Wicu'!Z32)</f>
        <v/>
      </c>
      <c r="I39" s="32"/>
      <c r="J39" s="33"/>
      <c r="K39" s="34"/>
      <c r="L39" s="32"/>
      <c r="M39" s="35"/>
      <c r="N39" s="33"/>
      <c r="O39" s="34"/>
      <c r="P39" s="33"/>
      <c r="Q39" s="36"/>
    </row>
    <row r="40" spans="1:17" x14ac:dyDescent="0.3">
      <c r="A40" s="329" t="s">
        <v>406</v>
      </c>
      <c r="B40" s="254" t="s">
        <v>65</v>
      </c>
      <c r="C40" s="260" t="s">
        <v>133</v>
      </c>
      <c r="D40" s="256" t="s">
        <v>155</v>
      </c>
      <c r="E40" s="257" t="s">
        <v>156</v>
      </c>
      <c r="F40" s="116">
        <f>'Расчёт Sanco Wicu'!Q33</f>
        <v>0</v>
      </c>
      <c r="G40" s="174" t="str">
        <f>'Расчёт Sanco Wicu'!Y33</f>
        <v/>
      </c>
      <c r="H40" s="88" t="str">
        <f>IF(ISBLANK('Расчёт Sanco Wicu'!F33),"",'Расчёт Sanco Wicu'!Z33)</f>
        <v/>
      </c>
      <c r="I40" s="32"/>
      <c r="J40" s="33"/>
      <c r="K40" s="34"/>
      <c r="L40" s="32"/>
      <c r="M40" s="35"/>
      <c r="N40" s="33"/>
      <c r="O40" s="34"/>
      <c r="P40" s="33"/>
      <c r="Q40" s="36"/>
    </row>
    <row r="41" spans="1:17" x14ac:dyDescent="0.3">
      <c r="A41" s="329">
        <v>7134765</v>
      </c>
      <c r="B41" s="254" t="s">
        <v>65</v>
      </c>
      <c r="C41" s="255" t="s">
        <v>128</v>
      </c>
      <c r="D41" s="256" t="s">
        <v>153</v>
      </c>
      <c r="E41" s="257" t="s">
        <v>125</v>
      </c>
      <c r="F41" s="116">
        <f>'Расчёт Sanco Wicu'!Q34</f>
        <v>0</v>
      </c>
      <c r="G41" s="174" t="str">
        <f>'Расчёт Sanco Wicu'!Y34</f>
        <v/>
      </c>
      <c r="H41" s="88" t="str">
        <f>IF(ISBLANK('Расчёт Sanco Wicu'!F34),"",'Расчёт Sanco Wicu'!Z34)</f>
        <v/>
      </c>
      <c r="I41" s="32"/>
      <c r="J41" s="33"/>
      <c r="K41" s="34"/>
      <c r="L41" s="32"/>
      <c r="M41" s="35"/>
      <c r="N41" s="33"/>
      <c r="O41" s="34"/>
      <c r="P41" s="33"/>
      <c r="Q41" s="36"/>
    </row>
    <row r="42" spans="1:17" x14ac:dyDescent="0.3">
      <c r="A42" s="329">
        <v>7134766</v>
      </c>
      <c r="B42" s="254" t="s">
        <v>65</v>
      </c>
      <c r="C42" s="255" t="s">
        <v>129</v>
      </c>
      <c r="D42" s="256" t="s">
        <v>153</v>
      </c>
      <c r="E42" s="257" t="s">
        <v>125</v>
      </c>
      <c r="F42" s="116">
        <f>'Расчёт Sanco Wicu'!Q35</f>
        <v>0</v>
      </c>
      <c r="G42" s="174" t="str">
        <f>'Расчёт Sanco Wicu'!Y35</f>
        <v/>
      </c>
      <c r="H42" s="88" t="str">
        <f>IF(ISBLANK('Расчёт Sanco Wicu'!F35),"",'Расчёт Sanco Wicu'!Z35)</f>
        <v/>
      </c>
      <c r="I42" s="32"/>
      <c r="J42" s="33"/>
      <c r="K42" s="34"/>
      <c r="L42" s="32"/>
      <c r="M42" s="35"/>
      <c r="N42" s="33"/>
      <c r="O42" s="34"/>
      <c r="P42" s="33"/>
      <c r="Q42" s="36"/>
    </row>
    <row r="43" spans="1:17" x14ac:dyDescent="0.3">
      <c r="A43" s="329">
        <v>7134767</v>
      </c>
      <c r="B43" s="254" t="s">
        <v>65</v>
      </c>
      <c r="C43" s="255" t="s">
        <v>131</v>
      </c>
      <c r="D43" s="256" t="s">
        <v>153</v>
      </c>
      <c r="E43" s="257" t="s">
        <v>125</v>
      </c>
      <c r="F43" s="116">
        <f>'Расчёт Sanco Wicu'!Q36</f>
        <v>0</v>
      </c>
      <c r="G43" s="174" t="str">
        <f>'Расчёт Sanco Wicu'!Y36</f>
        <v/>
      </c>
      <c r="H43" s="88" t="str">
        <f>IF(ISBLANK('Расчёт Sanco Wicu'!F36),"",'Расчёт Sanco Wicu'!Z36)</f>
        <v/>
      </c>
      <c r="I43" s="32"/>
      <c r="J43" s="33"/>
      <c r="K43" s="34"/>
      <c r="L43" s="32"/>
      <c r="M43" s="35"/>
      <c r="N43" s="33"/>
      <c r="O43" s="34"/>
      <c r="P43" s="33"/>
      <c r="Q43" s="36"/>
    </row>
    <row r="44" spans="1:17" x14ac:dyDescent="0.3">
      <c r="A44" s="329">
        <v>7134768</v>
      </c>
      <c r="B44" s="254" t="s">
        <v>65</v>
      </c>
      <c r="C44" s="255" t="s">
        <v>133</v>
      </c>
      <c r="D44" s="256" t="s">
        <v>153</v>
      </c>
      <c r="E44" s="257" t="s">
        <v>125</v>
      </c>
      <c r="F44" s="116">
        <f>'Расчёт Sanco Wicu'!Q37</f>
        <v>0</v>
      </c>
      <c r="G44" s="174" t="str">
        <f>'Расчёт Sanco Wicu'!Y37</f>
        <v/>
      </c>
      <c r="H44" s="88" t="str">
        <f>IF(ISBLANK('Расчёт Sanco Wicu'!F37),"",'Расчёт Sanco Wicu'!Z37)</f>
        <v/>
      </c>
      <c r="I44" s="32"/>
      <c r="J44" s="33"/>
      <c r="K44" s="34"/>
      <c r="L44" s="32"/>
      <c r="M44" s="35"/>
      <c r="N44" s="33"/>
      <c r="O44" s="34"/>
      <c r="P44" s="33"/>
      <c r="Q44" s="36"/>
    </row>
    <row r="45" spans="1:17" x14ac:dyDescent="0.3">
      <c r="A45" s="329">
        <v>7134769</v>
      </c>
      <c r="B45" s="254" t="s">
        <v>65</v>
      </c>
      <c r="C45" s="255" t="s">
        <v>135</v>
      </c>
      <c r="D45" s="256" t="s">
        <v>153</v>
      </c>
      <c r="E45" s="257" t="s">
        <v>125</v>
      </c>
      <c r="F45" s="116">
        <f>'Расчёт Sanco Wicu'!Q38</f>
        <v>0</v>
      </c>
      <c r="G45" s="174" t="str">
        <f>'Расчёт Sanco Wicu'!Y38</f>
        <v/>
      </c>
      <c r="H45" s="88" t="str">
        <f>IF(ISBLANK('Расчёт Sanco Wicu'!F38),"",'Расчёт Sanco Wicu'!Z38)</f>
        <v/>
      </c>
      <c r="I45" s="32"/>
      <c r="J45" s="33"/>
      <c r="K45" s="34"/>
      <c r="L45" s="32"/>
      <c r="M45" s="35"/>
      <c r="N45" s="33"/>
      <c r="O45" s="34"/>
      <c r="P45" s="33"/>
      <c r="Q45" s="36"/>
    </row>
    <row r="46" spans="1:17" x14ac:dyDescent="0.3">
      <c r="A46" s="329">
        <v>7011426</v>
      </c>
      <c r="B46" s="254" t="s">
        <v>65</v>
      </c>
      <c r="C46" s="255" t="s">
        <v>136</v>
      </c>
      <c r="D46" s="256" t="s">
        <v>153</v>
      </c>
      <c r="E46" s="257" t="s">
        <v>125</v>
      </c>
      <c r="F46" s="116">
        <f>'Расчёт Sanco Wicu'!Q39</f>
        <v>0</v>
      </c>
      <c r="G46" s="162" t="str">
        <f>'Расчёт Sanco Wicu'!Y39</f>
        <v/>
      </c>
      <c r="H46" s="65" t="str">
        <f>IF(ISBLANK('Расчёт Sanco Wicu'!F39),"",'Расчёт Sanco Wicu'!Z39)</f>
        <v/>
      </c>
      <c r="I46" s="32"/>
      <c r="J46" s="33"/>
      <c r="K46" s="34"/>
      <c r="L46" s="32"/>
      <c r="M46" s="35"/>
      <c r="N46" s="33"/>
      <c r="O46" s="34"/>
      <c r="P46" s="33"/>
      <c r="Q46" s="36"/>
    </row>
    <row r="47" spans="1:17" x14ac:dyDescent="0.3">
      <c r="A47" s="329">
        <v>7011284</v>
      </c>
      <c r="B47" s="254" t="s">
        <v>65</v>
      </c>
      <c r="C47" s="255" t="s">
        <v>130</v>
      </c>
      <c r="D47" s="256" t="s">
        <v>124</v>
      </c>
      <c r="E47" s="257" t="s">
        <v>125</v>
      </c>
      <c r="F47" s="116">
        <f>'Расчёт Sanco Wicu'!Q40</f>
        <v>0</v>
      </c>
      <c r="G47" s="162" t="str">
        <f>'Расчёт Sanco Wicu'!Y40</f>
        <v/>
      </c>
      <c r="H47" s="65" t="str">
        <f>IF(ISBLANK('Расчёт Sanco Wicu'!F40),"",'Расчёт Sanco Wicu'!Z40)</f>
        <v/>
      </c>
      <c r="I47" s="32"/>
      <c r="J47" s="33"/>
      <c r="K47" s="34"/>
      <c r="L47" s="32"/>
      <c r="M47" s="35"/>
      <c r="N47" s="33"/>
      <c r="O47" s="34"/>
      <c r="P47" s="33"/>
      <c r="Q47" s="36"/>
    </row>
    <row r="48" spans="1:17" x14ac:dyDescent="0.3">
      <c r="A48" s="329">
        <v>7011290</v>
      </c>
      <c r="B48" s="254" t="s">
        <v>65</v>
      </c>
      <c r="C48" s="255" t="s">
        <v>132</v>
      </c>
      <c r="D48" s="256" t="s">
        <v>124</v>
      </c>
      <c r="E48" s="257" t="s">
        <v>125</v>
      </c>
      <c r="F48" s="116">
        <f>'Расчёт Sanco Wicu'!Q41</f>
        <v>0</v>
      </c>
      <c r="G48" s="162" t="str">
        <f>'Расчёт Sanco Wicu'!Y41</f>
        <v/>
      </c>
      <c r="H48" s="65" t="str">
        <f>IF(ISBLANK('Расчёт Sanco Wicu'!F41),"",'Расчёт Sanco Wicu'!Z41)</f>
        <v/>
      </c>
      <c r="I48" s="32"/>
      <c r="J48" s="33"/>
      <c r="K48" s="34"/>
      <c r="L48" s="32"/>
      <c r="M48" s="35"/>
      <c r="N48" s="33"/>
      <c r="O48" s="34"/>
      <c r="P48" s="33"/>
      <c r="Q48" s="36"/>
    </row>
    <row r="49" spans="1:17" x14ac:dyDescent="0.3">
      <c r="A49" s="329">
        <v>7011299</v>
      </c>
      <c r="B49" s="254" t="s">
        <v>65</v>
      </c>
      <c r="C49" s="255" t="s">
        <v>134</v>
      </c>
      <c r="D49" s="256" t="s">
        <v>124</v>
      </c>
      <c r="E49" s="257" t="s">
        <v>125</v>
      </c>
      <c r="F49" s="116">
        <f>'Расчёт Sanco Wicu'!Q42</f>
        <v>0</v>
      </c>
      <c r="G49" s="162" t="str">
        <f>'Расчёт Sanco Wicu'!Y42</f>
        <v/>
      </c>
      <c r="H49" s="65" t="str">
        <f>IF(ISBLANK('Расчёт Sanco Wicu'!F42),"",'Расчёт Sanco Wicu'!Z42)</f>
        <v/>
      </c>
      <c r="I49" s="32"/>
      <c r="J49" s="33"/>
      <c r="K49" s="34"/>
      <c r="L49" s="32"/>
      <c r="M49" s="35"/>
      <c r="N49" s="33"/>
      <c r="O49" s="34"/>
      <c r="P49" s="33"/>
      <c r="Q49" s="36"/>
    </row>
    <row r="50" spans="1:17" x14ac:dyDescent="0.3">
      <c r="A50" s="329">
        <v>7011316</v>
      </c>
      <c r="B50" s="254" t="s">
        <v>65</v>
      </c>
      <c r="C50" s="261" t="s">
        <v>136</v>
      </c>
      <c r="D50" s="256" t="s">
        <v>124</v>
      </c>
      <c r="E50" s="257" t="s">
        <v>125</v>
      </c>
      <c r="F50" s="116">
        <f>'Расчёт Sanco Wicu'!Q43</f>
        <v>0</v>
      </c>
      <c r="G50" s="162" t="str">
        <f>'Расчёт Sanco Wicu'!Y43</f>
        <v/>
      </c>
      <c r="H50" s="65" t="str">
        <f>IF(ISBLANK('Расчёт Sanco Wicu'!F43),"",'Расчёт Sanco Wicu'!Z43)</f>
        <v/>
      </c>
      <c r="I50" s="32"/>
      <c r="J50" s="33"/>
      <c r="K50" s="34"/>
      <c r="L50" s="32"/>
      <c r="M50" s="35"/>
      <c r="N50" s="33"/>
      <c r="O50" s="34"/>
      <c r="P50" s="33"/>
      <c r="Q50" s="36"/>
    </row>
    <row r="51" spans="1:17" x14ac:dyDescent="0.3">
      <c r="A51" s="329">
        <v>7011324</v>
      </c>
      <c r="B51" s="254" t="s">
        <v>65</v>
      </c>
      <c r="C51" s="255" t="s">
        <v>139</v>
      </c>
      <c r="D51" s="256" t="s">
        <v>124</v>
      </c>
      <c r="E51" s="257" t="s">
        <v>125</v>
      </c>
      <c r="F51" s="116">
        <f>'Расчёт Sanco Wicu'!Q44</f>
        <v>0</v>
      </c>
      <c r="G51" s="162" t="str">
        <f>'Расчёт Sanco Wicu'!Y44</f>
        <v/>
      </c>
      <c r="H51" s="65" t="str">
        <f>IF(ISBLANK('Расчёт Sanco Wicu'!F44),"",'Расчёт Sanco Wicu'!Z44)</f>
        <v/>
      </c>
      <c r="I51" s="32"/>
      <c r="J51" s="33"/>
      <c r="K51" s="34"/>
      <c r="L51" s="32"/>
      <c r="M51" s="35"/>
      <c r="N51" s="33"/>
      <c r="O51" s="34"/>
      <c r="P51" s="33"/>
      <c r="Q51" s="36"/>
    </row>
    <row r="52" spans="1:17" x14ac:dyDescent="0.3">
      <c r="A52" s="329">
        <v>7011360</v>
      </c>
      <c r="B52" s="254" t="s">
        <v>65</v>
      </c>
      <c r="C52" s="255" t="s">
        <v>142</v>
      </c>
      <c r="D52" s="256" t="s">
        <v>124</v>
      </c>
      <c r="E52" s="257" t="s">
        <v>125</v>
      </c>
      <c r="F52" s="116">
        <f>'Расчёт Sanco Wicu'!Q45</f>
        <v>0</v>
      </c>
      <c r="G52" s="162" t="str">
        <f>'Расчёт Sanco Wicu'!Y45</f>
        <v/>
      </c>
      <c r="H52" s="65" t="str">
        <f>IF(ISBLANK('Расчёт Sanco Wicu'!F45),"",'Расчёт Sanco Wicu'!Z45)</f>
        <v/>
      </c>
      <c r="I52" s="32"/>
      <c r="J52" s="33"/>
      <c r="K52" s="34"/>
      <c r="L52" s="32"/>
      <c r="M52" s="35"/>
      <c r="N52" s="33"/>
      <c r="O52" s="34"/>
      <c r="P52" s="33"/>
      <c r="Q52" s="36"/>
    </row>
    <row r="53" spans="1:17" x14ac:dyDescent="0.3">
      <c r="A53" s="330">
        <v>7011372</v>
      </c>
      <c r="B53" s="254" t="s">
        <v>65</v>
      </c>
      <c r="C53" s="255" t="s">
        <v>144</v>
      </c>
      <c r="D53" s="256" t="s">
        <v>124</v>
      </c>
      <c r="E53" s="257" t="s">
        <v>125</v>
      </c>
      <c r="F53" s="116">
        <f>'Расчёт Sanco Wicu'!Q46</f>
        <v>0</v>
      </c>
      <c r="G53" s="162" t="str">
        <f>'Расчёт Sanco Wicu'!Y46</f>
        <v/>
      </c>
      <c r="H53" s="65" t="str">
        <f>IF(ISBLANK('Расчёт Sanco Wicu'!F46),"",'Расчёт Sanco Wicu'!Z46)</f>
        <v/>
      </c>
      <c r="I53" s="32"/>
      <c r="J53" s="33"/>
      <c r="K53" s="34"/>
      <c r="L53" s="32"/>
      <c r="M53" s="35"/>
      <c r="N53" s="33"/>
      <c r="O53" s="34"/>
      <c r="P53" s="33"/>
      <c r="Q53" s="36"/>
    </row>
    <row r="54" spans="1:17" x14ac:dyDescent="0.3">
      <c r="A54" s="329" t="s">
        <v>407</v>
      </c>
      <c r="B54" s="254" t="s">
        <v>356</v>
      </c>
      <c r="C54" s="469" t="s">
        <v>129</v>
      </c>
      <c r="D54" s="256" t="s">
        <v>124</v>
      </c>
      <c r="E54" s="257" t="s">
        <v>125</v>
      </c>
      <c r="F54" s="116">
        <f>'Расчёт Sanco Wicu'!Q47</f>
        <v>0</v>
      </c>
      <c r="G54" s="162" t="str">
        <f>'Расчёт Sanco Wicu'!Y47</f>
        <v/>
      </c>
      <c r="H54" s="65" t="str">
        <f>IF(ISBLANK('Расчёт Sanco Wicu'!F47),"",'Расчёт Sanco Wicu'!Z47)</f>
        <v/>
      </c>
      <c r="I54" s="32"/>
      <c r="J54" s="33"/>
      <c r="K54" s="34"/>
      <c r="L54" s="32"/>
      <c r="M54" s="35"/>
      <c r="N54" s="33"/>
      <c r="O54" s="34"/>
      <c r="P54" s="33"/>
      <c r="Q54" s="36"/>
    </row>
    <row r="55" spans="1:17" x14ac:dyDescent="0.3">
      <c r="A55" s="329" t="s">
        <v>408</v>
      </c>
      <c r="B55" s="254" t="s">
        <v>356</v>
      </c>
      <c r="C55" s="470" t="s">
        <v>131</v>
      </c>
      <c r="D55" s="256" t="s">
        <v>124</v>
      </c>
      <c r="E55" s="257" t="s">
        <v>125</v>
      </c>
      <c r="F55" s="116">
        <f>'Расчёт Sanco Wicu'!Q48</f>
        <v>0</v>
      </c>
      <c r="G55" s="162" t="str">
        <f>'Расчёт Sanco Wicu'!Y48</f>
        <v/>
      </c>
      <c r="H55" s="65" t="str">
        <f>IF(ISBLANK('Расчёт Sanco Wicu'!F48),"",'Расчёт Sanco Wicu'!Z48)</f>
        <v/>
      </c>
      <c r="I55" s="32"/>
      <c r="J55" s="33"/>
      <c r="K55" s="34"/>
      <c r="L55" s="32"/>
      <c r="M55" s="35"/>
      <c r="N55" s="33"/>
      <c r="O55" s="34"/>
      <c r="P55" s="33"/>
      <c r="Q55" s="36"/>
    </row>
    <row r="56" spans="1:17" x14ac:dyDescent="0.3">
      <c r="A56" s="329" t="s">
        <v>409</v>
      </c>
      <c r="B56" s="254" t="s">
        <v>356</v>
      </c>
      <c r="C56" s="469" t="s">
        <v>133</v>
      </c>
      <c r="D56" s="256" t="s">
        <v>124</v>
      </c>
      <c r="E56" s="257" t="s">
        <v>125</v>
      </c>
      <c r="F56" s="116">
        <f>'Расчёт Sanco Wicu'!Q49</f>
        <v>0</v>
      </c>
      <c r="G56" s="162" t="str">
        <f>'Расчёт Sanco Wicu'!Y49</f>
        <v/>
      </c>
      <c r="H56" s="65" t="str">
        <f>IF(ISBLANK('Расчёт Sanco Wicu'!F49),"",'Расчёт Sanco Wicu'!Z49)</f>
        <v/>
      </c>
      <c r="I56" s="32"/>
      <c r="J56" s="33"/>
      <c r="K56" s="34"/>
      <c r="L56" s="32"/>
      <c r="M56" s="35"/>
      <c r="N56" s="33"/>
      <c r="O56" s="34"/>
      <c r="P56" s="33"/>
      <c r="Q56" s="36"/>
    </row>
    <row r="57" spans="1:17" x14ac:dyDescent="0.3">
      <c r="A57" s="329" t="s">
        <v>410</v>
      </c>
      <c r="B57" s="254" t="s">
        <v>356</v>
      </c>
      <c r="C57" s="469" t="s">
        <v>135</v>
      </c>
      <c r="D57" s="256" t="s">
        <v>124</v>
      </c>
      <c r="E57" s="257" t="s">
        <v>125</v>
      </c>
      <c r="F57" s="116">
        <f>'Расчёт Sanco Wicu'!Q50</f>
        <v>0</v>
      </c>
      <c r="G57" s="162" t="str">
        <f>'Расчёт Sanco Wicu'!Y50</f>
        <v/>
      </c>
      <c r="H57" s="65" t="str">
        <f>IF(ISBLANK('Расчёт Sanco Wicu'!F50),"",'Расчёт Sanco Wicu'!Z50)</f>
        <v/>
      </c>
      <c r="I57" s="32"/>
      <c r="J57" s="33"/>
      <c r="K57" s="34"/>
      <c r="L57" s="32"/>
      <c r="M57" s="35"/>
      <c r="N57" s="33"/>
      <c r="O57" s="34"/>
      <c r="P57" s="33"/>
      <c r="Q57" s="36"/>
    </row>
    <row r="58" spans="1:17" x14ac:dyDescent="0.3">
      <c r="A58" s="329">
        <v>7042104</v>
      </c>
      <c r="B58" s="254" t="s">
        <v>66</v>
      </c>
      <c r="C58" s="255" t="s">
        <v>128</v>
      </c>
      <c r="D58" s="256" t="s">
        <v>124</v>
      </c>
      <c r="E58" s="257" t="s">
        <v>125</v>
      </c>
      <c r="F58" s="116">
        <f>'Расчёт Sanco Wicu'!Q51</f>
        <v>0</v>
      </c>
      <c r="G58" s="162" t="str">
        <f>'Расчёт Sanco Wicu'!Y51</f>
        <v/>
      </c>
      <c r="H58" s="65" t="str">
        <f>IF(ISBLANK('Расчёт Sanco Wicu'!F51),"",'Расчёт Sanco Wicu'!Z51)</f>
        <v/>
      </c>
      <c r="I58" s="32"/>
      <c r="J58" s="33"/>
      <c r="K58" s="34"/>
      <c r="L58" s="32"/>
      <c r="M58" s="35"/>
      <c r="N58" s="33"/>
      <c r="O58" s="34"/>
      <c r="P58" s="33"/>
      <c r="Q58" s="36"/>
    </row>
    <row r="59" spans="1:17" x14ac:dyDescent="0.3">
      <c r="A59" s="329">
        <v>7042106</v>
      </c>
      <c r="B59" s="254" t="s">
        <v>66</v>
      </c>
      <c r="C59" s="255" t="s">
        <v>129</v>
      </c>
      <c r="D59" s="256" t="s">
        <v>124</v>
      </c>
      <c r="E59" s="257" t="s">
        <v>125</v>
      </c>
      <c r="F59" s="116">
        <f>'Расчёт Sanco Wicu'!Q52</f>
        <v>0</v>
      </c>
      <c r="G59" s="162" t="str">
        <f>'Расчёт Sanco Wicu'!Y52</f>
        <v/>
      </c>
      <c r="H59" s="65" t="str">
        <f>IF(ISBLANK('Расчёт Sanco Wicu'!F52),"",'Расчёт Sanco Wicu'!Z52)</f>
        <v/>
      </c>
      <c r="I59" s="32"/>
      <c r="J59" s="33"/>
      <c r="K59" s="34"/>
      <c r="L59" s="32"/>
      <c r="M59" s="35"/>
      <c r="N59" s="33"/>
      <c r="O59" s="34"/>
      <c r="P59" s="33"/>
      <c r="Q59" s="36"/>
    </row>
    <row r="60" spans="1:17" x14ac:dyDescent="0.3">
      <c r="A60" s="329">
        <v>7042109</v>
      </c>
      <c r="B60" s="254" t="s">
        <v>66</v>
      </c>
      <c r="C60" s="255" t="s">
        <v>131</v>
      </c>
      <c r="D60" s="256" t="s">
        <v>124</v>
      </c>
      <c r="E60" s="257" t="s">
        <v>125</v>
      </c>
      <c r="F60" s="116">
        <f>'Расчёт Sanco Wicu'!Q53</f>
        <v>0</v>
      </c>
      <c r="G60" s="174" t="str">
        <f>'Расчёт Sanco Wicu'!Y53</f>
        <v/>
      </c>
      <c r="H60" s="88" t="str">
        <f>IF(ISBLANK('Расчёт Sanco Wicu'!F53),"",'Расчёт Sanco Wicu'!Z53)</f>
        <v/>
      </c>
      <c r="I60" s="32"/>
      <c r="J60" s="33"/>
      <c r="K60" s="34"/>
      <c r="L60" s="32"/>
      <c r="M60" s="35"/>
      <c r="N60" s="33"/>
      <c r="O60" s="34"/>
      <c r="P60" s="33"/>
      <c r="Q60" s="36"/>
    </row>
    <row r="61" spans="1:17" x14ac:dyDescent="0.3">
      <c r="A61" s="329">
        <v>7042111</v>
      </c>
      <c r="B61" s="254" t="s">
        <v>66</v>
      </c>
      <c r="C61" s="255" t="s">
        <v>133</v>
      </c>
      <c r="D61" s="256" t="s">
        <v>124</v>
      </c>
      <c r="E61" s="257" t="s">
        <v>125</v>
      </c>
      <c r="F61" s="116">
        <f>'Расчёт Sanco Wicu'!Q54</f>
        <v>0</v>
      </c>
      <c r="G61" s="174" t="str">
        <f>'Расчёт Sanco Wicu'!Y54</f>
        <v/>
      </c>
      <c r="H61" s="88" t="str">
        <f>IF(ISBLANK('Расчёт Sanco Wicu'!F54),"",'Расчёт Sanco Wicu'!Z54)</f>
        <v/>
      </c>
      <c r="I61" s="32"/>
      <c r="J61" s="33"/>
      <c r="K61" s="34"/>
      <c r="L61" s="32"/>
      <c r="M61" s="35"/>
      <c r="N61" s="33"/>
      <c r="O61" s="34"/>
      <c r="P61" s="50"/>
      <c r="Q61" s="36"/>
    </row>
    <row r="62" spans="1:17" x14ac:dyDescent="0.3">
      <c r="A62" s="329">
        <v>7119644</v>
      </c>
      <c r="B62" s="254" t="s">
        <v>66</v>
      </c>
      <c r="C62" s="255" t="s">
        <v>135</v>
      </c>
      <c r="D62" s="256" t="s">
        <v>124</v>
      </c>
      <c r="E62" s="257" t="s">
        <v>125</v>
      </c>
      <c r="F62" s="116">
        <f>'Расчёт Sanco Wicu'!Q55</f>
        <v>0</v>
      </c>
      <c r="G62" s="174" t="str">
        <f>'Расчёт Sanco Wicu'!Y55</f>
        <v/>
      </c>
      <c r="H62" s="88" t="str">
        <f>IF(ISBLANK('Расчёт Sanco Wicu'!F55),"",'Расчёт Sanco Wicu'!Z55)</f>
        <v/>
      </c>
      <c r="I62" s="32"/>
      <c r="J62" s="33"/>
      <c r="K62" s="34"/>
      <c r="L62" s="32"/>
      <c r="M62" s="35"/>
      <c r="N62" s="33"/>
      <c r="O62" s="34"/>
      <c r="P62" s="50"/>
      <c r="Q62" s="36"/>
    </row>
    <row r="63" spans="1:17" x14ac:dyDescent="0.3">
      <c r="A63" s="329">
        <v>7119640</v>
      </c>
      <c r="B63" s="254" t="s">
        <v>66</v>
      </c>
      <c r="C63" s="255" t="s">
        <v>138</v>
      </c>
      <c r="D63" s="256" t="s">
        <v>124</v>
      </c>
      <c r="E63" s="257" t="s">
        <v>125</v>
      </c>
      <c r="F63" s="116">
        <f>'Расчёт Sanco Wicu'!Q56</f>
        <v>0</v>
      </c>
      <c r="G63" s="174" t="str">
        <f>'Расчёт Sanco Wicu'!Y56</f>
        <v/>
      </c>
      <c r="H63" s="88" t="str">
        <f>IF(ISBLANK('Расчёт Sanco Wicu'!F56),"",'Расчёт Sanco Wicu'!Z56)</f>
        <v/>
      </c>
      <c r="I63" s="32"/>
      <c r="J63" s="33"/>
      <c r="K63" s="34"/>
      <c r="L63" s="32"/>
      <c r="M63" s="35"/>
      <c r="N63" s="33"/>
      <c r="O63" s="34"/>
      <c r="P63" s="50"/>
      <c r="Q63" s="36"/>
    </row>
    <row r="64" spans="1:17" x14ac:dyDescent="0.3">
      <c r="A64" s="329">
        <v>7119641</v>
      </c>
      <c r="B64" s="254" t="s">
        <v>66</v>
      </c>
      <c r="C64" s="255" t="s">
        <v>141</v>
      </c>
      <c r="D64" s="256" t="s">
        <v>124</v>
      </c>
      <c r="E64" s="257" t="s">
        <v>125</v>
      </c>
      <c r="F64" s="116">
        <f>'Расчёт Sanco Wicu'!Q57</f>
        <v>0</v>
      </c>
      <c r="G64" s="174" t="str">
        <f>'Расчёт Sanco Wicu'!Y57</f>
        <v/>
      </c>
      <c r="H64" s="88" t="str">
        <f>IF(ISBLANK('Расчёт Sanco Wicu'!F57),"",'Расчёт Sanco Wicu'!Z57)</f>
        <v/>
      </c>
      <c r="I64" s="32"/>
      <c r="J64" s="33"/>
      <c r="K64" s="34"/>
      <c r="L64" s="32"/>
      <c r="M64" s="35"/>
      <c r="N64" s="33"/>
      <c r="O64" s="34"/>
      <c r="P64" s="50"/>
      <c r="Q64" s="36"/>
    </row>
    <row r="65" spans="1:17" x14ac:dyDescent="0.3">
      <c r="A65" s="329">
        <v>7119642</v>
      </c>
      <c r="B65" s="254" t="s">
        <v>66</v>
      </c>
      <c r="C65" s="255" t="s">
        <v>143</v>
      </c>
      <c r="D65" s="256" t="s">
        <v>124</v>
      </c>
      <c r="E65" s="257" t="s">
        <v>125</v>
      </c>
      <c r="F65" s="116">
        <f>'Расчёт Sanco Wicu'!Q58</f>
        <v>0</v>
      </c>
      <c r="G65" s="174" t="str">
        <f>'Расчёт Sanco Wicu'!Y58</f>
        <v/>
      </c>
      <c r="H65" s="88" t="str">
        <f>IF(ISBLANK('Расчёт Sanco Wicu'!F58),"",'Расчёт Sanco Wicu'!Z58)</f>
        <v/>
      </c>
      <c r="I65" s="32"/>
      <c r="J65" s="33"/>
      <c r="K65" s="34"/>
      <c r="L65" s="32"/>
      <c r="M65" s="35"/>
      <c r="N65" s="33"/>
      <c r="O65" s="34"/>
      <c r="P65" s="50"/>
      <c r="Q65" s="36"/>
    </row>
    <row r="66" spans="1:17" x14ac:dyDescent="0.3">
      <c r="A66" s="329">
        <v>7042124</v>
      </c>
      <c r="B66" s="254" t="s">
        <v>66</v>
      </c>
      <c r="C66" s="255" t="s">
        <v>154</v>
      </c>
      <c r="D66" s="256" t="s">
        <v>155</v>
      </c>
      <c r="E66" s="257" t="s">
        <v>156</v>
      </c>
      <c r="F66" s="116">
        <f>'Расчёт Sanco Wicu'!Q59</f>
        <v>0</v>
      </c>
      <c r="G66" s="174" t="str">
        <f>'Расчёт Sanco Wicu'!Y59</f>
        <v/>
      </c>
      <c r="H66" s="88" t="str">
        <f>IF(ISBLANK('Расчёт Sanco Wicu'!F59),"",'Расчёт Sanco Wicu'!Z59)</f>
        <v/>
      </c>
      <c r="I66" s="32"/>
      <c r="J66" s="33"/>
      <c r="K66" s="34"/>
      <c r="L66" s="32"/>
      <c r="M66" s="35"/>
      <c r="N66" s="33"/>
      <c r="O66" s="34"/>
      <c r="P66" s="50"/>
      <c r="Q66" s="36"/>
    </row>
    <row r="67" spans="1:17" x14ac:dyDescent="0.3">
      <c r="A67" s="329">
        <v>7042128</v>
      </c>
      <c r="B67" s="254" t="s">
        <v>66</v>
      </c>
      <c r="C67" s="255" t="s">
        <v>157</v>
      </c>
      <c r="D67" s="256" t="s">
        <v>155</v>
      </c>
      <c r="E67" s="257" t="s">
        <v>156</v>
      </c>
      <c r="F67" s="116">
        <f>'Расчёт Sanco Wicu'!Q60</f>
        <v>0</v>
      </c>
      <c r="G67" s="174" t="str">
        <f>'Расчёт Sanco Wicu'!Y60</f>
        <v/>
      </c>
      <c r="H67" s="88" t="str">
        <f>IF(ISBLANK('Расчёт Sanco Wicu'!F60),"",'Расчёт Sanco Wicu'!Z60)</f>
        <v/>
      </c>
      <c r="I67" s="32"/>
      <c r="J67" s="33"/>
      <c r="K67" s="34"/>
      <c r="L67" s="32"/>
      <c r="M67" s="35"/>
      <c r="N67" s="33"/>
      <c r="O67" s="34"/>
      <c r="P67" s="33"/>
      <c r="Q67" s="36"/>
    </row>
    <row r="68" spans="1:17" x14ac:dyDescent="0.3">
      <c r="A68" s="329">
        <v>7042135</v>
      </c>
      <c r="B68" s="254" t="s">
        <v>66</v>
      </c>
      <c r="C68" s="255" t="s">
        <v>127</v>
      </c>
      <c r="D68" s="256" t="s">
        <v>155</v>
      </c>
      <c r="E68" s="257" t="s">
        <v>156</v>
      </c>
      <c r="F68" s="116">
        <f>'Расчёт Sanco Wicu'!Q61</f>
        <v>0</v>
      </c>
      <c r="G68" s="174" t="str">
        <f>'Расчёт Sanco Wicu'!Y61</f>
        <v/>
      </c>
      <c r="H68" s="88" t="str">
        <f>IF(ISBLANK('Расчёт Sanco Wicu'!F61),"",'Расчёт Sanco Wicu'!Z61)</f>
        <v/>
      </c>
      <c r="I68" s="32"/>
      <c r="J68" s="33"/>
      <c r="K68" s="34"/>
      <c r="L68" s="32"/>
      <c r="M68" s="35"/>
      <c r="N68" s="33"/>
      <c r="O68" s="34"/>
      <c r="P68" s="33"/>
      <c r="Q68" s="36"/>
    </row>
    <row r="69" spans="1:17" x14ac:dyDescent="0.3">
      <c r="A69" s="329">
        <v>7042140</v>
      </c>
      <c r="B69" s="254" t="s">
        <v>66</v>
      </c>
      <c r="C69" s="255" t="s">
        <v>128</v>
      </c>
      <c r="D69" s="256" t="s">
        <v>155</v>
      </c>
      <c r="E69" s="257" t="s">
        <v>156</v>
      </c>
      <c r="F69" s="116">
        <f>'Расчёт Sanco Wicu'!Q62</f>
        <v>0</v>
      </c>
      <c r="G69" s="174" t="str">
        <f>'Расчёт Sanco Wicu'!Y62</f>
        <v/>
      </c>
      <c r="H69" s="88" t="str">
        <f>IF(ISBLANK('Расчёт Sanco Wicu'!F62),"",'Расчёт Sanco Wicu'!Z62)</f>
        <v/>
      </c>
      <c r="I69" s="32"/>
      <c r="J69" s="33"/>
      <c r="K69" s="34"/>
    </row>
    <row r="70" spans="1:17" x14ac:dyDescent="0.3">
      <c r="A70" s="329">
        <v>7042151</v>
      </c>
      <c r="B70" s="254" t="s">
        <v>66</v>
      </c>
      <c r="C70" s="255" t="s">
        <v>129</v>
      </c>
      <c r="D70" s="256" t="s">
        <v>155</v>
      </c>
      <c r="E70" s="257" t="s">
        <v>156</v>
      </c>
      <c r="F70" s="116">
        <f>'Расчёт Sanco Wicu'!Q63</f>
        <v>0</v>
      </c>
      <c r="G70" s="174" t="str">
        <f>'Расчёт Sanco Wicu'!Y63</f>
        <v/>
      </c>
      <c r="H70" s="88" t="str">
        <f>IF(ISBLANK('Расчёт Sanco Wicu'!F63),"",'Расчёт Sanco Wicu'!Z63)</f>
        <v/>
      </c>
      <c r="I70" s="32"/>
      <c r="J70" s="33"/>
      <c r="K70" s="34"/>
    </row>
    <row r="71" spans="1:17" x14ac:dyDescent="0.3">
      <c r="A71" s="329">
        <v>7042155</v>
      </c>
      <c r="B71" s="254" t="s">
        <v>66</v>
      </c>
      <c r="C71" s="469" t="s">
        <v>131</v>
      </c>
      <c r="D71" s="256" t="s">
        <v>155</v>
      </c>
      <c r="E71" s="257" t="s">
        <v>156</v>
      </c>
      <c r="F71" s="116">
        <f>'Расчёт Sanco Wicu'!Q64</f>
        <v>0</v>
      </c>
      <c r="G71" s="174" t="str">
        <f>'Расчёт Sanco Wicu'!Y64</f>
        <v/>
      </c>
      <c r="H71" s="88" t="str">
        <f>IF(ISBLANK('Расчёт Sanco Wicu'!F64),"",'Расчёт Sanco Wicu'!Z64)</f>
        <v/>
      </c>
      <c r="I71" s="32"/>
      <c r="J71" s="33"/>
      <c r="K71" s="34"/>
    </row>
    <row r="72" spans="1:17" x14ac:dyDescent="0.3">
      <c r="A72" s="329" t="s">
        <v>405</v>
      </c>
      <c r="B72" s="254" t="s">
        <v>66</v>
      </c>
      <c r="C72" s="533" t="s">
        <v>133</v>
      </c>
      <c r="D72" s="256" t="s">
        <v>155</v>
      </c>
      <c r="E72" s="257" t="s">
        <v>156</v>
      </c>
      <c r="F72" s="116">
        <f>'Расчёт Sanco Wicu'!Q65</f>
        <v>0</v>
      </c>
      <c r="G72" s="174" t="str">
        <f>'Расчёт Sanco Wicu'!Y65</f>
        <v/>
      </c>
      <c r="H72" s="88" t="str">
        <f>IF(ISBLANK('Расчёт Sanco Wicu'!F65),"",'Расчёт Sanco Wicu'!Z65)</f>
        <v/>
      </c>
      <c r="I72" s="32"/>
      <c r="J72" s="33"/>
      <c r="K72" s="34"/>
    </row>
    <row r="73" spans="1:17" x14ac:dyDescent="0.3">
      <c r="A73" s="331" t="s">
        <v>109</v>
      </c>
      <c r="B73" s="254" t="s">
        <v>67</v>
      </c>
      <c r="C73" s="471" t="s">
        <v>128</v>
      </c>
      <c r="D73" s="258" t="s">
        <v>155</v>
      </c>
      <c r="E73" s="259" t="s">
        <v>156</v>
      </c>
      <c r="F73" s="116">
        <f>'Расчёт Sanco Wicu'!Q66</f>
        <v>0</v>
      </c>
      <c r="G73" s="174" t="str">
        <f>'Расчёт Sanco Wicu'!Y66</f>
        <v/>
      </c>
      <c r="H73" s="88" t="str">
        <f>IF(ISBLANK('Расчёт Sanco Wicu'!F66),"",'Расчёт Sanco Wicu'!Z66)</f>
        <v/>
      </c>
      <c r="I73" s="32"/>
      <c r="J73" s="33"/>
      <c r="K73" s="34"/>
      <c r="L73" s="32"/>
      <c r="M73" s="35"/>
      <c r="N73" s="33"/>
      <c r="O73" s="34"/>
      <c r="P73" s="33"/>
      <c r="Q73" s="36"/>
    </row>
    <row r="74" spans="1:17" x14ac:dyDescent="0.3">
      <c r="A74" s="331" t="s">
        <v>111</v>
      </c>
      <c r="B74" s="254" t="s">
        <v>67</v>
      </c>
      <c r="C74" s="262" t="s">
        <v>129</v>
      </c>
      <c r="D74" s="258" t="s">
        <v>155</v>
      </c>
      <c r="E74" s="259" t="s">
        <v>156</v>
      </c>
      <c r="F74" s="116">
        <f>'Расчёт Sanco Wicu'!Q67</f>
        <v>0</v>
      </c>
      <c r="G74" s="174" t="str">
        <f>'Расчёт Sanco Wicu'!Y67</f>
        <v/>
      </c>
      <c r="H74" s="88" t="str">
        <f>IF(ISBLANK('Расчёт Sanco Wicu'!F67),"",'Расчёт Sanco Wicu'!Z67)</f>
        <v/>
      </c>
      <c r="I74" s="32"/>
      <c r="J74" s="33"/>
      <c r="K74" s="34"/>
      <c r="L74" s="32"/>
      <c r="M74" s="35"/>
      <c r="N74" s="33"/>
      <c r="O74" s="34"/>
      <c r="P74" s="33"/>
      <c r="Q74" s="36"/>
    </row>
    <row r="75" spans="1:17" x14ac:dyDescent="0.3">
      <c r="A75" s="331" t="s">
        <v>113</v>
      </c>
      <c r="B75" s="254" t="s">
        <v>67</v>
      </c>
      <c r="C75" s="262" t="s">
        <v>131</v>
      </c>
      <c r="D75" s="258" t="s">
        <v>155</v>
      </c>
      <c r="E75" s="259" t="s">
        <v>156</v>
      </c>
      <c r="F75" s="116">
        <f>'Расчёт Sanco Wicu'!Q68</f>
        <v>0</v>
      </c>
      <c r="G75" s="174" t="str">
        <f>'Расчёт Sanco Wicu'!Y68</f>
        <v/>
      </c>
      <c r="H75" s="88" t="str">
        <f>IF(ISBLANK('Расчёт Sanco Wicu'!F68),"",'Расчёт Sanco Wicu'!Z68)</f>
        <v/>
      </c>
      <c r="I75" s="32"/>
      <c r="J75" s="33"/>
      <c r="K75" s="34"/>
      <c r="L75" s="32"/>
      <c r="M75" s="35"/>
      <c r="N75" s="33"/>
      <c r="O75" s="34"/>
      <c r="P75" s="33"/>
      <c r="Q75" s="36"/>
    </row>
    <row r="76" spans="1:17" ht="14.5" thickBot="1" x14ac:dyDescent="0.35">
      <c r="A76" s="331" t="s">
        <v>470</v>
      </c>
      <c r="B76" s="254" t="s">
        <v>67</v>
      </c>
      <c r="C76" s="532" t="s">
        <v>133</v>
      </c>
      <c r="D76" s="258" t="s">
        <v>155</v>
      </c>
      <c r="E76" s="259" t="s">
        <v>156</v>
      </c>
      <c r="F76" s="116">
        <f>'Расчёт Sanco Wicu'!Q69</f>
        <v>0</v>
      </c>
      <c r="G76" s="174" t="str">
        <f>'Расчёт Sanco Wicu'!Y69</f>
        <v/>
      </c>
      <c r="H76" s="88" t="str">
        <f>IF(ISBLANK('Расчёт Sanco Wicu'!F69),"",'Расчёт Sanco Wicu'!Z69)</f>
        <v/>
      </c>
      <c r="I76" s="32"/>
      <c r="J76" s="33"/>
      <c r="K76" s="34"/>
      <c r="L76" s="32"/>
      <c r="M76" s="35"/>
      <c r="N76" s="33"/>
      <c r="O76" s="34"/>
      <c r="P76" s="33"/>
      <c r="Q76" s="36"/>
    </row>
    <row r="77" spans="1:17" ht="14.5" thickBot="1" x14ac:dyDescent="0.35">
      <c r="A77" s="472" t="str">
        <f>IF(ISBLANK(Formular!B48),"","1% включен в каждую позицию / 1% ist in jeder Position enthalten")</f>
        <v/>
      </c>
      <c r="B77" s="186"/>
      <c r="C77" s="186"/>
      <c r="D77" s="186"/>
      <c r="E77" s="186"/>
      <c r="F77" s="186"/>
      <c r="G77" s="189"/>
      <c r="H77" s="67">
        <f>SUM(H13:H76)</f>
        <v>0</v>
      </c>
    </row>
    <row r="78" spans="1:17" x14ac:dyDescent="0.3">
      <c r="A78" s="468" t="str">
        <f>IF((F40+F72+F76)&gt;0,"*  Палета/Palette 1,0 х 1,0","")</f>
        <v/>
      </c>
      <c r="C78"/>
      <c r="F78" s="54"/>
      <c r="G78" s="297">
        <f>'Расчёт Sanco Wicu'!Y71</f>
        <v>0.01</v>
      </c>
      <c r="H78" s="299">
        <f>'Расчёт Sanco Wicu'!Z71</f>
        <v>0</v>
      </c>
    </row>
    <row r="79" spans="1:17" x14ac:dyDescent="0.3">
      <c r="A79" s="468" t="str">
        <f>IF(SUM(F54:F57)&gt;0,"** Штанга/Stange 2,5m","")</f>
        <v/>
      </c>
      <c r="C79"/>
      <c r="D79" s="192"/>
      <c r="E79" s="192"/>
      <c r="G79" s="297"/>
      <c r="H79" s="300">
        <f>'Расчёт Sanco Wicu'!Z72</f>
        <v>0</v>
      </c>
    </row>
    <row r="80" spans="1:17" x14ac:dyDescent="0.3">
      <c r="A80" s="421" t="s">
        <v>295</v>
      </c>
      <c r="B80" s="421"/>
      <c r="C80" s="421"/>
      <c r="D80" s="422"/>
      <c r="E80" s="418"/>
      <c r="F80" s="417"/>
      <c r="G80" s="419"/>
      <c r="H80" s="305">
        <v>0</v>
      </c>
    </row>
    <row r="81" spans="1:8" x14ac:dyDescent="0.3">
      <c r="A81" s="421" t="s">
        <v>292</v>
      </c>
      <c r="B81" s="421"/>
      <c r="C81" s="421"/>
      <c r="D81" s="422"/>
      <c r="E81" s="418"/>
      <c r="F81" s="417"/>
      <c r="G81" s="419"/>
      <c r="H81" s="184">
        <v>0</v>
      </c>
    </row>
    <row r="82" spans="1:8" x14ac:dyDescent="0.3">
      <c r="A82" s="421" t="s">
        <v>293</v>
      </c>
      <c r="B82" s="421"/>
      <c r="C82" s="421"/>
      <c r="D82" s="421"/>
      <c r="E82" s="416"/>
      <c r="F82" s="417"/>
      <c r="G82" s="419"/>
      <c r="H82" s="184">
        <v>0</v>
      </c>
    </row>
    <row r="83" spans="1:8" x14ac:dyDescent="0.3">
      <c r="A83" s="421" t="s">
        <v>294</v>
      </c>
      <c r="B83" s="421"/>
      <c r="C83" s="421"/>
      <c r="D83" s="421"/>
      <c r="E83" s="417"/>
      <c r="F83" s="417"/>
      <c r="G83" s="419"/>
      <c r="H83" s="184">
        <v>0</v>
      </c>
    </row>
    <row r="84" spans="1:8" x14ac:dyDescent="0.3">
      <c r="G84" s="62"/>
      <c r="H84" s="184">
        <v>0</v>
      </c>
    </row>
    <row r="85" spans="1:8" x14ac:dyDescent="0.3">
      <c r="G85" s="62"/>
      <c r="H85" s="184">
        <v>0</v>
      </c>
    </row>
    <row r="86" spans="1:8" x14ac:dyDescent="0.3">
      <c r="G86" s="62"/>
      <c r="H86" s="184">
        <v>0</v>
      </c>
    </row>
    <row r="87" spans="1:8" x14ac:dyDescent="0.3">
      <c r="G87" s="62"/>
    </row>
    <row r="88" spans="1:8" x14ac:dyDescent="0.3">
      <c r="G88" s="62"/>
    </row>
    <row r="89" spans="1:8" x14ac:dyDescent="0.3">
      <c r="G89" s="62"/>
    </row>
    <row r="90" spans="1:8" x14ac:dyDescent="0.3">
      <c r="G90" s="62"/>
      <c r="H90" s="3"/>
    </row>
    <row r="91" spans="1:8" x14ac:dyDescent="0.3">
      <c r="G91" s="62"/>
      <c r="H91" s="3"/>
    </row>
    <row r="92" spans="1:8" x14ac:dyDescent="0.3">
      <c r="G92" s="62"/>
      <c r="H92" s="3"/>
    </row>
    <row r="93" spans="1:8" x14ac:dyDescent="0.3">
      <c r="G93" s="62"/>
      <c r="H93" s="3"/>
    </row>
    <row r="94" spans="1:8" x14ac:dyDescent="0.3">
      <c r="G94" s="62"/>
      <c r="H94" s="3"/>
    </row>
    <row r="95" spans="1:8" x14ac:dyDescent="0.3">
      <c r="G95" s="62"/>
      <c r="H95" s="3"/>
    </row>
    <row r="96" spans="1:8" x14ac:dyDescent="0.3">
      <c r="G96" s="62"/>
      <c r="H96" s="3"/>
    </row>
    <row r="97" spans="7:8" x14ac:dyDescent="0.3">
      <c r="G97" s="62"/>
      <c r="H97" s="3"/>
    </row>
    <row r="98" spans="7:8" x14ac:dyDescent="0.3">
      <c r="G98" s="62"/>
      <c r="H98" s="3"/>
    </row>
    <row r="99" spans="7:8" x14ac:dyDescent="0.3">
      <c r="G99" s="62"/>
      <c r="H99" s="3"/>
    </row>
    <row r="100" spans="7:8" x14ac:dyDescent="0.3">
      <c r="G100" s="62"/>
      <c r="H100" s="3"/>
    </row>
    <row r="101" spans="7:8" x14ac:dyDescent="0.3">
      <c r="G101" s="62"/>
      <c r="H101" s="3"/>
    </row>
    <row r="102" spans="7:8" x14ac:dyDescent="0.3">
      <c r="G102" s="62"/>
      <c r="H102" s="3"/>
    </row>
    <row r="103" spans="7:8" x14ac:dyDescent="0.3">
      <c r="G103" s="62"/>
      <c r="H103" s="3"/>
    </row>
    <row r="104" spans="7:8" x14ac:dyDescent="0.3">
      <c r="G104" s="62"/>
      <c r="H104" s="3"/>
    </row>
    <row r="105" spans="7:8" x14ac:dyDescent="0.3">
      <c r="G105" s="62"/>
      <c r="H105" s="3"/>
    </row>
    <row r="106" spans="7:8" x14ac:dyDescent="0.3">
      <c r="G106" s="62"/>
      <c r="H106" s="3"/>
    </row>
  </sheetData>
  <sheetProtection algorithmName="SHA-512" hashValue="90dfVZT8Z7/LGB8EaV1VbFCNS64wRuA6UV1vqgMmsifM272hHmG41q7Ti24rGrzCGYlZ3ilkmPO45R6X9A1BVg==" saltValue="PDQjWPnXi9MqwoAcjm0Vbw==" spinCount="100000" sheet="1" objects="1" scenarios="1" selectLockedCells="1" sort="0" autoFilter="0"/>
  <protectedRanges>
    <protectedRange sqref="H81:H86" name="Диапазон2_2_1"/>
  </protectedRanges>
  <autoFilter ref="H12:H86" xr:uid="{00000000-0009-0000-0000-000004000000}"/>
  <mergeCells count="9">
    <mergeCell ref="A5:H5"/>
    <mergeCell ref="H9:H10"/>
    <mergeCell ref="F9:F10"/>
    <mergeCell ref="D9:D12"/>
    <mergeCell ref="E9:E12"/>
    <mergeCell ref="A6:F6"/>
    <mergeCell ref="B9:C12"/>
    <mergeCell ref="A9:A12"/>
    <mergeCell ref="G9:G10"/>
  </mergeCells>
  <phoneticPr fontId="3" type="noConversion"/>
  <conditionalFormatting sqref="M73:M75 M64:M66 M39:O61 L25:L28 M29:M38 M17:M24 N17:O38 N62:O68 P13:Q68 N73:Q76 J17:K76 J13:J16 O13:O16 F13:F76">
    <cfRule type="cellIs" dxfId="72" priority="19" stopIfTrue="1" operator="equal">
      <formula>0</formula>
    </cfRule>
  </conditionalFormatting>
  <conditionalFormatting sqref="H80 H13:H77">
    <cfRule type="cellIs" priority="18" stopIfTrue="1" operator="equal">
      <formula>0</formula>
    </cfRule>
  </conditionalFormatting>
  <conditionalFormatting sqref="H80 H13:H77">
    <cfRule type="cellIs" dxfId="71" priority="17" stopIfTrue="1" operator="equal">
      <formula>0</formula>
    </cfRule>
  </conditionalFormatting>
  <conditionalFormatting sqref="H81:H86">
    <cfRule type="cellIs" dxfId="70" priority="13" stopIfTrue="1" operator="equal">
      <formula>"a"</formula>
    </cfRule>
  </conditionalFormatting>
  <conditionalFormatting sqref="H78">
    <cfRule type="cellIs" priority="12" stopIfTrue="1" operator="equal">
      <formula>0</formula>
    </cfRule>
  </conditionalFormatting>
  <conditionalFormatting sqref="H78">
    <cfRule type="cellIs" dxfId="69" priority="11" stopIfTrue="1" operator="equal">
      <formula>0</formula>
    </cfRule>
  </conditionalFormatting>
  <conditionalFormatting sqref="G78">
    <cfRule type="cellIs" dxfId="68" priority="10" operator="equal">
      <formula>0</formula>
    </cfRule>
  </conditionalFormatting>
  <conditionalFormatting sqref="G78:H78 G79">
    <cfRule type="cellIs" dxfId="67" priority="9" operator="equal">
      <formula>0</formula>
    </cfRule>
  </conditionalFormatting>
  <conditionalFormatting sqref="F7:F8">
    <cfRule type="cellIs" dxfId="66" priority="8" operator="equal">
      <formula>0</formula>
    </cfRule>
  </conditionalFormatting>
  <conditionalFormatting sqref="H78 H80:H86">
    <cfRule type="cellIs" dxfId="65" priority="7" operator="equal">
      <formula>0</formula>
    </cfRule>
  </conditionalFormatting>
  <conditionalFormatting sqref="H79">
    <cfRule type="cellIs" priority="6" stopIfTrue="1" operator="equal">
      <formula>0</formula>
    </cfRule>
  </conditionalFormatting>
  <conditionalFormatting sqref="H79">
    <cfRule type="cellIs" dxfId="64" priority="5" stopIfTrue="1" operator="equal">
      <formula>0</formula>
    </cfRule>
  </conditionalFormatting>
  <conditionalFormatting sqref="H79">
    <cfRule type="cellIs" dxfId="63" priority="4" operator="equal">
      <formula>0</formula>
    </cfRule>
  </conditionalFormatting>
  <conditionalFormatting sqref="H79">
    <cfRule type="cellIs" dxfId="62" priority="3" operator="equal">
      <formula>0</formula>
    </cfRule>
  </conditionalFormatting>
  <pageMargins left="1.1023622047244095" right="0.31496062992125984" top="0.74803149606299213" bottom="0.74803149606299213" header="0.31496062992125984" footer="0.31496062992125984"/>
  <pageSetup paperSize="9" orientation="portrait" r:id="rId1"/>
  <headerFooter>
    <oddFooter>&amp;R&amp;P</oddFooter>
  </headerFooter>
  <ignoredErrors>
    <ignoredError sqref="H77" evalError="1"/>
    <ignoredError sqref="A73:A75" numberStoredAsText="1"/>
    <ignoredError sqref="F3:G3"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Лист6"/>
  <dimension ref="A1:AH121"/>
  <sheetViews>
    <sheetView zoomScale="90" zoomScaleNormal="90" workbookViewId="0">
      <pane xSplit="1" ySplit="5" topLeftCell="B6" activePane="bottomRight" state="frozen"/>
      <selection pane="topRight" activeCell="B1" sqref="B1"/>
      <selection pane="bottomLeft" activeCell="A6" sqref="A6"/>
      <selection pane="bottomRight" activeCell="M6" sqref="M6"/>
    </sheetView>
  </sheetViews>
  <sheetFormatPr defaultColWidth="10" defaultRowHeight="14" x14ac:dyDescent="0.3"/>
  <cols>
    <col min="1" max="1" width="7.5" customWidth="1"/>
    <col min="2" max="2" width="28" customWidth="1"/>
    <col min="3" max="5" width="3.58203125" customWidth="1"/>
    <col min="6" max="11" width="2.58203125" customWidth="1"/>
    <col min="12" max="12" width="3.6640625" customWidth="1"/>
    <col min="13" max="13" width="7.08203125" customWidth="1"/>
    <col min="14" max="14" width="5.75" customWidth="1"/>
    <col min="15" max="15" width="4.5" customWidth="1"/>
    <col min="16" max="16" width="5.08203125" customWidth="1"/>
    <col min="17" max="17" width="4.5" customWidth="1"/>
    <col min="18" max="18" width="5.83203125" customWidth="1"/>
    <col min="19" max="19" width="4.5" customWidth="1"/>
    <col min="20" max="20" width="4.5" style="24" customWidth="1"/>
    <col min="21" max="21" width="5.25" customWidth="1"/>
    <col min="22" max="22" width="6.33203125" customWidth="1"/>
    <col min="23" max="23" width="8.33203125" bestFit="1" customWidth="1"/>
    <col min="24" max="24" width="6.5" customWidth="1"/>
    <col min="25" max="25" width="6" hidden="1" customWidth="1"/>
    <col min="26" max="31" width="5.58203125" hidden="1" customWidth="1"/>
    <col min="32" max="32" width="6.5" customWidth="1"/>
    <col min="33" max="33" width="10.75" style="63" customWidth="1"/>
    <col min="34" max="34" width="7.75" customWidth="1"/>
    <col min="35" max="35" width="7" bestFit="1" customWidth="1"/>
    <col min="36" max="36" width="27.5" bestFit="1" customWidth="1"/>
    <col min="37" max="37" width="2.25" bestFit="1" customWidth="1"/>
    <col min="38" max="38" width="3.08203125" bestFit="1" customWidth="1"/>
    <col min="39" max="39" width="2.08203125" bestFit="1" customWidth="1"/>
    <col min="40" max="41" width="1.75" bestFit="1" customWidth="1"/>
    <col min="42" max="43" width="3.08203125" customWidth="1"/>
    <col min="45" max="45" width="4.83203125" bestFit="1" customWidth="1"/>
    <col min="46" max="46" width="2.75" customWidth="1"/>
    <col min="47" max="47" width="3.33203125" customWidth="1"/>
    <col min="48" max="49" width="1.75" bestFit="1" customWidth="1"/>
    <col min="50" max="50" width="2.33203125" bestFit="1" customWidth="1"/>
    <col min="51" max="51" width="4.33203125" bestFit="1" customWidth="1"/>
    <col min="52" max="52" width="1.75" bestFit="1" customWidth="1"/>
  </cols>
  <sheetData>
    <row r="1" spans="1:34" ht="27" customHeight="1" thickBot="1" x14ac:dyDescent="0.45">
      <c r="A1" s="20" t="s">
        <v>301</v>
      </c>
      <c r="N1" s="21"/>
      <c r="Q1" s="22"/>
      <c r="R1" s="90" t="str">
        <f>'Input Ввод'!A2</f>
        <v>v.11.0.2021</v>
      </c>
      <c r="T1" s="623">
        <f>'Input Ввод'!C5</f>
        <v>44504</v>
      </c>
      <c r="U1" s="623"/>
      <c r="V1" s="89"/>
      <c r="Y1" s="25"/>
      <c r="AG1" s="205" t="s">
        <v>298</v>
      </c>
    </row>
    <row r="2" spans="1:34" ht="26.25" customHeight="1" thickBot="1" x14ac:dyDescent="0.35">
      <c r="A2" s="689" t="str">
        <f>'Input Ввод'!B1</f>
        <v>Abbey studio LLC</v>
      </c>
      <c r="B2" s="690"/>
      <c r="C2" s="690"/>
      <c r="D2" s="690"/>
      <c r="E2" s="691"/>
      <c r="F2" s="673" t="s">
        <v>289</v>
      </c>
      <c r="G2" s="674"/>
      <c r="H2" s="674"/>
      <c r="I2" s="675"/>
      <c r="J2" s="675"/>
      <c r="K2" s="676"/>
      <c r="L2" s="743" t="s">
        <v>513</v>
      </c>
      <c r="M2" s="692" t="s">
        <v>161</v>
      </c>
      <c r="N2" s="694" t="s">
        <v>162</v>
      </c>
      <c r="O2" s="628" t="s">
        <v>423</v>
      </c>
      <c r="P2" s="629"/>
      <c r="Q2" s="629"/>
      <c r="R2" s="630"/>
      <c r="S2" s="628" t="s">
        <v>424</v>
      </c>
      <c r="T2" s="629"/>
      <c r="U2" s="629"/>
      <c r="V2" s="630"/>
      <c r="W2" s="683" t="s">
        <v>165</v>
      </c>
      <c r="X2" s="685" t="s">
        <v>164</v>
      </c>
      <c r="Y2" s="484"/>
      <c r="Z2" s="484"/>
      <c r="AA2" s="484"/>
      <c r="AB2" s="484"/>
      <c r="AC2" s="484"/>
      <c r="AD2" s="484"/>
      <c r="AE2" s="484"/>
      <c r="AF2" s="677" t="s">
        <v>183</v>
      </c>
      <c r="AG2" s="679" t="s">
        <v>184</v>
      </c>
    </row>
    <row r="3" spans="1:34" ht="63" customHeight="1" x14ac:dyDescent="0.3">
      <c r="A3" s="696" t="s">
        <v>158</v>
      </c>
      <c r="B3" s="698" t="s">
        <v>278</v>
      </c>
      <c r="C3" s="700" t="s">
        <v>367</v>
      </c>
      <c r="D3" s="702" t="s">
        <v>277</v>
      </c>
      <c r="E3" s="704" t="s">
        <v>291</v>
      </c>
      <c r="F3" s="706" t="s">
        <v>360</v>
      </c>
      <c r="G3" s="687" t="s">
        <v>361</v>
      </c>
      <c r="H3" s="687" t="s">
        <v>287</v>
      </c>
      <c r="I3" s="687" t="s">
        <v>503</v>
      </c>
      <c r="J3" s="687" t="s">
        <v>504</v>
      </c>
      <c r="K3" s="708" t="s">
        <v>288</v>
      </c>
      <c r="L3" s="741"/>
      <c r="M3" s="693"/>
      <c r="N3" s="695"/>
      <c r="O3" s="681" t="s">
        <v>425</v>
      </c>
      <c r="P3" s="682"/>
      <c r="Q3" s="482" t="s">
        <v>166</v>
      </c>
      <c r="R3" s="483" t="s">
        <v>167</v>
      </c>
      <c r="S3" s="681" t="s">
        <v>163</v>
      </c>
      <c r="T3" s="682"/>
      <c r="U3" s="482" t="s">
        <v>166</v>
      </c>
      <c r="V3" s="483" t="s">
        <v>167</v>
      </c>
      <c r="W3" s="684"/>
      <c r="X3" s="686"/>
      <c r="Y3" s="485"/>
      <c r="Z3" s="486"/>
      <c r="AA3" s="486"/>
      <c r="AB3" s="487"/>
      <c r="AC3" s="485"/>
      <c r="AD3" s="485"/>
      <c r="AE3" s="485"/>
      <c r="AF3" s="678"/>
      <c r="AG3" s="680"/>
    </row>
    <row r="4" spans="1:34" ht="12.75" customHeight="1" x14ac:dyDescent="0.3">
      <c r="A4" s="697"/>
      <c r="B4" s="699"/>
      <c r="C4" s="701"/>
      <c r="D4" s="703"/>
      <c r="E4" s="705"/>
      <c r="F4" s="707"/>
      <c r="G4" s="688"/>
      <c r="H4" s="688"/>
      <c r="I4" s="688"/>
      <c r="J4" s="688"/>
      <c r="K4" s="709"/>
      <c r="L4" s="742"/>
      <c r="M4" s="390" t="s">
        <v>168</v>
      </c>
      <c r="N4" s="169" t="s">
        <v>169</v>
      </c>
      <c r="O4" s="170" t="s">
        <v>170</v>
      </c>
      <c r="P4" s="159" t="s">
        <v>168</v>
      </c>
      <c r="Q4" s="159" t="s">
        <v>170</v>
      </c>
      <c r="R4" s="171" t="s">
        <v>168</v>
      </c>
      <c r="S4" s="170" t="s">
        <v>170</v>
      </c>
      <c r="T4" s="160" t="s">
        <v>168</v>
      </c>
      <c r="U4" s="159" t="s">
        <v>170</v>
      </c>
      <c r="V4" s="171" t="s">
        <v>168</v>
      </c>
      <c r="W4" s="168" t="s">
        <v>171</v>
      </c>
      <c r="X4" s="167" t="s">
        <v>168</v>
      </c>
      <c r="Y4" s="77"/>
      <c r="Z4" s="77"/>
      <c r="AA4" s="77"/>
      <c r="AB4" s="77"/>
      <c r="AC4" s="77"/>
      <c r="AD4" s="77"/>
      <c r="AE4" s="77"/>
      <c r="AF4" s="161" t="s">
        <v>290</v>
      </c>
      <c r="AG4" s="164" t="s">
        <v>290</v>
      </c>
    </row>
    <row r="5" spans="1:34" ht="12" customHeight="1" thickBot="1" x14ac:dyDescent="0.35">
      <c r="A5" s="574"/>
      <c r="B5" s="575"/>
      <c r="C5" s="576"/>
      <c r="D5" s="577"/>
      <c r="E5" s="578"/>
      <c r="F5" s="156"/>
      <c r="G5" s="165"/>
      <c r="H5" s="165"/>
      <c r="I5" s="553"/>
      <c r="J5" s="553"/>
      <c r="K5" s="154"/>
      <c r="L5" s="740"/>
      <c r="M5" s="579" t="s">
        <v>172</v>
      </c>
      <c r="N5" s="580" t="s">
        <v>173</v>
      </c>
      <c r="O5" s="71" t="s">
        <v>174</v>
      </c>
      <c r="P5" s="72" t="s">
        <v>172</v>
      </c>
      <c r="Q5" s="72" t="s">
        <v>174</v>
      </c>
      <c r="R5" s="581" t="s">
        <v>172</v>
      </c>
      <c r="S5" s="71" t="s">
        <v>174</v>
      </c>
      <c r="T5" s="582" t="s">
        <v>172</v>
      </c>
      <c r="U5" s="72" t="s">
        <v>174</v>
      </c>
      <c r="V5" s="581" t="s">
        <v>172</v>
      </c>
      <c r="W5" s="583" t="s">
        <v>175</v>
      </c>
      <c r="X5" s="584" t="s">
        <v>172</v>
      </c>
      <c r="Y5" s="108"/>
      <c r="Z5" s="108"/>
      <c r="AA5" s="108"/>
      <c r="AB5" s="108"/>
      <c r="AC5" s="108"/>
      <c r="AD5" s="108"/>
      <c r="AE5" s="108"/>
      <c r="AF5" s="175" t="s">
        <v>4</v>
      </c>
      <c r="AG5" s="73" t="s">
        <v>4</v>
      </c>
    </row>
    <row r="6" spans="1:34" ht="14.5" x14ac:dyDescent="0.35">
      <c r="A6" s="411">
        <f>'Preis TECTUBE'!A9</f>
        <v>7501037</v>
      </c>
      <c r="B6" s="512" t="str">
        <f>'Preis TECTUBE'!B9</f>
        <v xml:space="preserve">TECTUBE cips         6,0X1,0  35,0M  </v>
      </c>
      <c r="C6" s="109" t="s">
        <v>155</v>
      </c>
      <c r="D6" s="17" t="s">
        <v>257</v>
      </c>
      <c r="E6" s="555" t="s">
        <v>274</v>
      </c>
      <c r="F6" s="151"/>
      <c r="G6" s="177"/>
      <c r="H6" s="163"/>
      <c r="I6" s="177" t="s">
        <v>304</v>
      </c>
      <c r="J6" s="163"/>
      <c r="K6" s="152"/>
      <c r="L6" s="744" t="s">
        <v>511</v>
      </c>
      <c r="M6" s="558"/>
      <c r="N6" s="59">
        <v>0.14000000000000001</v>
      </c>
      <c r="O6" s="488">
        <v>2</v>
      </c>
      <c r="P6" s="26">
        <v>70</v>
      </c>
      <c r="Q6" s="27">
        <f t="shared" ref="Q6:Q37" si="0">ROUND((Y6-U6)*T6/P6,0)</f>
        <v>0</v>
      </c>
      <c r="R6" s="28">
        <f t="shared" ref="R6:R47" si="1">Q6*P6</f>
        <v>0</v>
      </c>
      <c r="S6" s="488">
        <v>25</v>
      </c>
      <c r="T6" s="29">
        <v>1750</v>
      </c>
      <c r="U6" s="30">
        <f t="shared" ref="U6:U47" si="2">ROUND(IF(Y6&gt;99.99,LEFT(Y6,3),IF(Y6&gt;9.99,LEFT(Y6,2),LEFT(Y6,1))),0)</f>
        <v>0</v>
      </c>
      <c r="V6" s="28">
        <f t="shared" ref="V6:V47" si="3">U6*T6</f>
        <v>0</v>
      </c>
      <c r="W6" s="178">
        <f t="shared" ref="W6:W37" si="4">N6*X6</f>
        <v>0</v>
      </c>
      <c r="X6" s="31">
        <f t="shared" ref="X6:X47" si="5">R6+V6</f>
        <v>0</v>
      </c>
      <c r="Y6" s="585">
        <f t="shared" ref="Y6:Y37" si="6">ROUND(M6/T6,3)</f>
        <v>0</v>
      </c>
      <c r="Z6" s="105">
        <f t="shared" ref="Z6:Z37" si="7">R6/T6</f>
        <v>0</v>
      </c>
      <c r="AA6" s="105">
        <f>IF(Z6&gt;0,1,0)</f>
        <v>0</v>
      </c>
      <c r="AB6" s="106">
        <v>1.4</v>
      </c>
      <c r="AC6" s="106">
        <f t="shared" ref="AC6:AC47" si="8">Z6*AB6</f>
        <v>0</v>
      </c>
      <c r="AD6" s="106">
        <f t="shared" ref="AD6:AD37" si="9">U6*AB6</f>
        <v>0</v>
      </c>
      <c r="AE6" s="106">
        <f t="shared" ref="AE6:AE47" si="10">SUM(AC6:AD6)</f>
        <v>0</v>
      </c>
      <c r="AF6" s="179" t="str">
        <f>'Preis TECTUBE'!F9</f>
        <v/>
      </c>
      <c r="AG6" s="64">
        <f>IFERROR(AF6*X6,0)</f>
        <v>0</v>
      </c>
      <c r="AH6" s="443" t="str">
        <f>IF(X6&lt;M6,"Добавьте вводимое количество!","")</f>
        <v/>
      </c>
    </row>
    <row r="7" spans="1:34" ht="14.5" x14ac:dyDescent="0.35">
      <c r="A7" s="412">
        <f>'Preis TECTUBE'!A10</f>
        <v>7501038</v>
      </c>
      <c r="B7" s="513" t="str">
        <f>'Preis TECTUBE'!B10</f>
        <v xml:space="preserve">TECTUBE cips         8,0X1,0  35,0M  </v>
      </c>
      <c r="C7" s="111" t="s">
        <v>155</v>
      </c>
      <c r="D7" s="18" t="s">
        <v>257</v>
      </c>
      <c r="E7" s="556" t="s">
        <v>274</v>
      </c>
      <c r="F7" s="147"/>
      <c r="G7" s="157"/>
      <c r="H7" s="158"/>
      <c r="I7" s="158"/>
      <c r="J7" s="157" t="s">
        <v>304</v>
      </c>
      <c r="K7" s="148"/>
      <c r="L7" s="745" t="s">
        <v>511</v>
      </c>
      <c r="M7" s="559"/>
      <c r="N7" s="60">
        <v>0.19600000000000001</v>
      </c>
      <c r="O7" s="489">
        <v>2</v>
      </c>
      <c r="P7" s="37">
        <v>70</v>
      </c>
      <c r="Q7" s="38">
        <f t="shared" si="0"/>
        <v>0</v>
      </c>
      <c r="R7" s="39">
        <f t="shared" si="1"/>
        <v>0</v>
      </c>
      <c r="S7" s="489">
        <v>20</v>
      </c>
      <c r="T7" s="40">
        <v>1400</v>
      </c>
      <c r="U7" s="41">
        <f t="shared" si="2"/>
        <v>0</v>
      </c>
      <c r="V7" s="39">
        <f t="shared" si="3"/>
        <v>0</v>
      </c>
      <c r="W7" s="172">
        <f t="shared" si="4"/>
        <v>0</v>
      </c>
      <c r="X7" s="42">
        <f t="shared" si="5"/>
        <v>0</v>
      </c>
      <c r="Y7" s="586">
        <f t="shared" si="6"/>
        <v>0</v>
      </c>
      <c r="Z7" s="78">
        <f t="shared" si="7"/>
        <v>0</v>
      </c>
      <c r="AA7" s="78">
        <f t="shared" ref="AA7:AA47" si="11">IF(Z7&gt;0,1,0)</f>
        <v>0</v>
      </c>
      <c r="AB7" s="77">
        <v>1.5</v>
      </c>
      <c r="AC7" s="77">
        <f t="shared" si="8"/>
        <v>0</v>
      </c>
      <c r="AD7" s="77">
        <f t="shared" si="9"/>
        <v>0</v>
      </c>
      <c r="AE7" s="77">
        <f t="shared" si="10"/>
        <v>0</v>
      </c>
      <c r="AF7" s="162" t="str">
        <f>'Preis TECTUBE'!F10</f>
        <v/>
      </c>
      <c r="AG7" s="65">
        <f t="shared" ref="AG7:AG47" si="12">IFERROR(AF7*X7,0)</f>
        <v>0</v>
      </c>
      <c r="AH7" s="443" t="str">
        <f t="shared" ref="AH7:AH70" si="13">IF(X7&lt;M7,"Добавьте вводимое количество!","")</f>
        <v/>
      </c>
    </row>
    <row r="8" spans="1:34" ht="14.5" x14ac:dyDescent="0.35">
      <c r="A8" s="412">
        <f>'Preis TECTUBE'!A11</f>
        <v>7501039</v>
      </c>
      <c r="B8" s="513" t="str">
        <f>'Preis TECTUBE'!B11</f>
        <v xml:space="preserve">TECTUBE cips        10,0X1,0  35,0M  </v>
      </c>
      <c r="C8" s="111" t="s">
        <v>155</v>
      </c>
      <c r="D8" s="18" t="s">
        <v>257</v>
      </c>
      <c r="E8" s="556" t="s">
        <v>274</v>
      </c>
      <c r="F8" s="147"/>
      <c r="G8" s="157"/>
      <c r="H8" s="158"/>
      <c r="I8" s="158"/>
      <c r="J8" s="158"/>
      <c r="K8" s="573" t="s">
        <v>304</v>
      </c>
      <c r="L8" s="745" t="s">
        <v>511</v>
      </c>
      <c r="M8" s="559"/>
      <c r="N8" s="60">
        <v>0.252</v>
      </c>
      <c r="O8" s="489">
        <v>1</v>
      </c>
      <c r="P8" s="37">
        <v>35</v>
      </c>
      <c r="Q8" s="38">
        <f t="shared" si="0"/>
        <v>0</v>
      </c>
      <c r="R8" s="39">
        <f t="shared" si="1"/>
        <v>0</v>
      </c>
      <c r="S8" s="489">
        <v>25</v>
      </c>
      <c r="T8" s="40">
        <v>875</v>
      </c>
      <c r="U8" s="41">
        <f t="shared" si="2"/>
        <v>0</v>
      </c>
      <c r="V8" s="39">
        <f t="shared" si="3"/>
        <v>0</v>
      </c>
      <c r="W8" s="172">
        <f t="shared" si="4"/>
        <v>0</v>
      </c>
      <c r="X8" s="42">
        <f t="shared" si="5"/>
        <v>0</v>
      </c>
      <c r="Y8" s="586">
        <f t="shared" si="6"/>
        <v>0</v>
      </c>
      <c r="Z8" s="78">
        <f t="shared" si="7"/>
        <v>0</v>
      </c>
      <c r="AA8" s="78">
        <f t="shared" si="11"/>
        <v>0</v>
      </c>
      <c r="AB8" s="77">
        <v>1.8</v>
      </c>
      <c r="AC8" s="77">
        <f t="shared" si="8"/>
        <v>0</v>
      </c>
      <c r="AD8" s="77">
        <f t="shared" si="9"/>
        <v>0</v>
      </c>
      <c r="AE8" s="77">
        <f t="shared" si="10"/>
        <v>0</v>
      </c>
      <c r="AF8" s="162" t="str">
        <f>'Preis TECTUBE'!F11</f>
        <v/>
      </c>
      <c r="AG8" s="65">
        <f t="shared" si="12"/>
        <v>0</v>
      </c>
      <c r="AH8" s="443" t="str">
        <f t="shared" si="13"/>
        <v/>
      </c>
    </row>
    <row r="9" spans="1:34" ht="14.5" x14ac:dyDescent="0.35">
      <c r="A9" s="412">
        <f>'Preis TECTUBE'!A12</f>
        <v>7501040</v>
      </c>
      <c r="B9" s="513" t="str">
        <f>'Preis TECTUBE'!B12</f>
        <v xml:space="preserve">TECTUBE cips        12,0X1,0  35,0M  </v>
      </c>
      <c r="C9" s="111" t="s">
        <v>155</v>
      </c>
      <c r="D9" s="18" t="s">
        <v>257</v>
      </c>
      <c r="E9" s="556" t="s">
        <v>274</v>
      </c>
      <c r="F9" s="146" t="s">
        <v>304</v>
      </c>
      <c r="G9" s="157"/>
      <c r="H9" s="158"/>
      <c r="I9" s="158"/>
      <c r="J9" s="158"/>
      <c r="K9" s="148"/>
      <c r="L9" s="745" t="s">
        <v>511</v>
      </c>
      <c r="M9" s="559"/>
      <c r="N9" s="60">
        <v>0.308</v>
      </c>
      <c r="O9" s="489">
        <v>1</v>
      </c>
      <c r="P9" s="37">
        <v>35</v>
      </c>
      <c r="Q9" s="38">
        <f t="shared" si="0"/>
        <v>0</v>
      </c>
      <c r="R9" s="39">
        <f t="shared" si="1"/>
        <v>0</v>
      </c>
      <c r="S9" s="489">
        <v>20</v>
      </c>
      <c r="T9" s="40">
        <v>700</v>
      </c>
      <c r="U9" s="41">
        <f t="shared" si="2"/>
        <v>0</v>
      </c>
      <c r="V9" s="39">
        <f t="shared" si="3"/>
        <v>0</v>
      </c>
      <c r="W9" s="172">
        <f t="shared" si="4"/>
        <v>0</v>
      </c>
      <c r="X9" s="42">
        <f t="shared" si="5"/>
        <v>0</v>
      </c>
      <c r="Y9" s="586">
        <f t="shared" si="6"/>
        <v>0</v>
      </c>
      <c r="Z9" s="78">
        <f t="shared" si="7"/>
        <v>0</v>
      </c>
      <c r="AA9" s="78">
        <f t="shared" si="11"/>
        <v>0</v>
      </c>
      <c r="AB9" s="77">
        <v>0.8</v>
      </c>
      <c r="AC9" s="77">
        <f t="shared" si="8"/>
        <v>0</v>
      </c>
      <c r="AD9" s="77">
        <f t="shared" si="9"/>
        <v>0</v>
      </c>
      <c r="AE9" s="77">
        <f t="shared" si="10"/>
        <v>0</v>
      </c>
      <c r="AF9" s="162" t="str">
        <f>'Preis TECTUBE'!F12</f>
        <v/>
      </c>
      <c r="AG9" s="65">
        <f t="shared" si="12"/>
        <v>0</v>
      </c>
      <c r="AH9" s="443" t="str">
        <f t="shared" si="13"/>
        <v/>
      </c>
    </row>
    <row r="10" spans="1:34" ht="14.5" x14ac:dyDescent="0.35">
      <c r="A10" s="412">
        <f>'Preis TECTUBE'!A13</f>
        <v>7501041</v>
      </c>
      <c r="B10" s="513" t="str">
        <f>'Preis TECTUBE'!B13</f>
        <v xml:space="preserve">TECTUBE cips        15,0X1,0  25,0M  </v>
      </c>
      <c r="C10" s="111" t="s">
        <v>155</v>
      </c>
      <c r="D10" s="18" t="s">
        <v>257</v>
      </c>
      <c r="E10" s="556" t="s">
        <v>274</v>
      </c>
      <c r="F10" s="146" t="s">
        <v>304</v>
      </c>
      <c r="G10" s="157"/>
      <c r="H10" s="158"/>
      <c r="I10" s="158"/>
      <c r="J10" s="158"/>
      <c r="K10" s="148"/>
      <c r="L10" s="745" t="s">
        <v>511</v>
      </c>
      <c r="M10" s="559"/>
      <c r="N10" s="60">
        <v>0.39100000000000001</v>
      </c>
      <c r="O10" s="489">
        <v>1</v>
      </c>
      <c r="P10" s="37">
        <v>25</v>
      </c>
      <c r="Q10" s="38">
        <f t="shared" si="0"/>
        <v>0</v>
      </c>
      <c r="R10" s="39">
        <f t="shared" si="1"/>
        <v>0</v>
      </c>
      <c r="S10" s="489">
        <v>20</v>
      </c>
      <c r="T10" s="40">
        <v>500</v>
      </c>
      <c r="U10" s="41">
        <f t="shared" si="2"/>
        <v>0</v>
      </c>
      <c r="V10" s="39">
        <f t="shared" si="3"/>
        <v>0</v>
      </c>
      <c r="W10" s="172">
        <f t="shared" si="4"/>
        <v>0</v>
      </c>
      <c r="X10" s="42">
        <f t="shared" si="5"/>
        <v>0</v>
      </c>
      <c r="Y10" s="586">
        <f t="shared" si="6"/>
        <v>0</v>
      </c>
      <c r="Z10" s="78">
        <f t="shared" si="7"/>
        <v>0</v>
      </c>
      <c r="AA10" s="78">
        <f t="shared" si="11"/>
        <v>0</v>
      </c>
      <c r="AB10" s="77">
        <v>0.8</v>
      </c>
      <c r="AC10" s="77">
        <f t="shared" si="8"/>
        <v>0</v>
      </c>
      <c r="AD10" s="77">
        <f t="shared" si="9"/>
        <v>0</v>
      </c>
      <c r="AE10" s="77">
        <f t="shared" si="10"/>
        <v>0</v>
      </c>
      <c r="AF10" s="162" t="str">
        <f>'Preis TECTUBE'!F13</f>
        <v/>
      </c>
      <c r="AG10" s="65">
        <f t="shared" si="12"/>
        <v>0</v>
      </c>
      <c r="AH10" s="443" t="str">
        <f t="shared" si="13"/>
        <v/>
      </c>
    </row>
    <row r="11" spans="1:34" ht="14.5" x14ac:dyDescent="0.35">
      <c r="A11" s="412">
        <f>'Preis TECTUBE'!A14</f>
        <v>7501042</v>
      </c>
      <c r="B11" s="513" t="str">
        <f>'Preis TECTUBE'!B14</f>
        <v xml:space="preserve">TECTUBE cips        16,0X1,0  25,0M  </v>
      </c>
      <c r="C11" s="111" t="s">
        <v>155</v>
      </c>
      <c r="D11" s="18" t="s">
        <v>257</v>
      </c>
      <c r="E11" s="556" t="s">
        <v>274</v>
      </c>
      <c r="F11" s="146" t="s">
        <v>304</v>
      </c>
      <c r="G11" s="157"/>
      <c r="H11" s="158"/>
      <c r="I11" s="158"/>
      <c r="J11" s="158"/>
      <c r="K11" s="148"/>
      <c r="L11" s="745" t="s">
        <v>511</v>
      </c>
      <c r="M11" s="559"/>
      <c r="N11" s="60">
        <v>0.41899999999999998</v>
      </c>
      <c r="O11" s="489">
        <v>1</v>
      </c>
      <c r="P11" s="37">
        <v>25</v>
      </c>
      <c r="Q11" s="38">
        <f t="shared" si="0"/>
        <v>0</v>
      </c>
      <c r="R11" s="39">
        <f t="shared" si="1"/>
        <v>0</v>
      </c>
      <c r="S11" s="489">
        <v>20</v>
      </c>
      <c r="T11" s="40">
        <v>500</v>
      </c>
      <c r="U11" s="41">
        <f t="shared" si="2"/>
        <v>0</v>
      </c>
      <c r="V11" s="39">
        <f t="shared" si="3"/>
        <v>0</v>
      </c>
      <c r="W11" s="172">
        <f t="shared" si="4"/>
        <v>0</v>
      </c>
      <c r="X11" s="42">
        <f t="shared" si="5"/>
        <v>0</v>
      </c>
      <c r="Y11" s="586">
        <f t="shared" si="6"/>
        <v>0</v>
      </c>
      <c r="Z11" s="78">
        <f t="shared" si="7"/>
        <v>0</v>
      </c>
      <c r="AA11" s="78">
        <f t="shared" si="11"/>
        <v>0</v>
      </c>
      <c r="AB11" s="77">
        <v>0.8</v>
      </c>
      <c r="AC11" s="77">
        <f t="shared" si="8"/>
        <v>0</v>
      </c>
      <c r="AD11" s="77">
        <f t="shared" si="9"/>
        <v>0</v>
      </c>
      <c r="AE11" s="77">
        <f t="shared" si="10"/>
        <v>0</v>
      </c>
      <c r="AF11" s="162" t="str">
        <f>'Preis TECTUBE'!F14</f>
        <v/>
      </c>
      <c r="AG11" s="65">
        <f t="shared" si="12"/>
        <v>0</v>
      </c>
      <c r="AH11" s="443" t="str">
        <f t="shared" si="13"/>
        <v/>
      </c>
    </row>
    <row r="12" spans="1:34" ht="14.5" x14ac:dyDescent="0.35">
      <c r="A12" s="412">
        <f>'Preis TECTUBE'!A15</f>
        <v>7501043</v>
      </c>
      <c r="B12" s="513" t="str">
        <f>'Preis TECTUBE'!B15</f>
        <v xml:space="preserve">TECTUBE cips        18,0X1,0  25,0M  </v>
      </c>
      <c r="C12" s="111" t="s">
        <v>155</v>
      </c>
      <c r="D12" s="18" t="s">
        <v>257</v>
      </c>
      <c r="E12" s="556" t="s">
        <v>274</v>
      </c>
      <c r="F12" s="146" t="s">
        <v>304</v>
      </c>
      <c r="G12" s="158"/>
      <c r="H12" s="158"/>
      <c r="I12" s="158"/>
      <c r="J12" s="158"/>
      <c r="K12" s="148"/>
      <c r="L12" s="745" t="s">
        <v>511</v>
      </c>
      <c r="M12" s="559"/>
      <c r="N12" s="60">
        <v>0.47499999999999998</v>
      </c>
      <c r="O12" s="489">
        <v>1</v>
      </c>
      <c r="P12" s="37">
        <v>25</v>
      </c>
      <c r="Q12" s="38">
        <f t="shared" si="0"/>
        <v>0</v>
      </c>
      <c r="R12" s="39">
        <f t="shared" si="1"/>
        <v>0</v>
      </c>
      <c r="S12" s="489">
        <v>20</v>
      </c>
      <c r="T12" s="40">
        <v>500</v>
      </c>
      <c r="U12" s="41">
        <f t="shared" si="2"/>
        <v>0</v>
      </c>
      <c r="V12" s="39">
        <f t="shared" si="3"/>
        <v>0</v>
      </c>
      <c r="W12" s="172">
        <f t="shared" si="4"/>
        <v>0</v>
      </c>
      <c r="X12" s="42">
        <f t="shared" si="5"/>
        <v>0</v>
      </c>
      <c r="Y12" s="586">
        <f t="shared" si="6"/>
        <v>0</v>
      </c>
      <c r="Z12" s="78">
        <f t="shared" si="7"/>
        <v>0</v>
      </c>
      <c r="AA12" s="78">
        <f t="shared" si="11"/>
        <v>0</v>
      </c>
      <c r="AB12" s="77">
        <v>0.8</v>
      </c>
      <c r="AC12" s="77">
        <f t="shared" si="8"/>
        <v>0</v>
      </c>
      <c r="AD12" s="77">
        <f t="shared" si="9"/>
        <v>0</v>
      </c>
      <c r="AE12" s="77">
        <f t="shared" si="10"/>
        <v>0</v>
      </c>
      <c r="AF12" s="162" t="str">
        <f>'Preis TECTUBE'!F15</f>
        <v/>
      </c>
      <c r="AG12" s="65">
        <f t="shared" si="12"/>
        <v>0</v>
      </c>
      <c r="AH12" s="443" t="str">
        <f t="shared" si="13"/>
        <v/>
      </c>
    </row>
    <row r="13" spans="1:34" ht="15" thickBot="1" x14ac:dyDescent="0.4">
      <c r="A13" s="413">
        <f>'Preis TECTUBE'!A16</f>
        <v>7501044</v>
      </c>
      <c r="B13" s="514" t="str">
        <f>'Preis TECTUBE'!B16</f>
        <v xml:space="preserve">TECTUBE cips        22,0X1,00  25,0M   </v>
      </c>
      <c r="C13" s="113" t="s">
        <v>155</v>
      </c>
      <c r="D13" s="19" t="s">
        <v>257</v>
      </c>
      <c r="E13" s="557" t="s">
        <v>274</v>
      </c>
      <c r="F13" s="153"/>
      <c r="G13" s="180" t="s">
        <v>304</v>
      </c>
      <c r="H13" s="165"/>
      <c r="I13" s="165"/>
      <c r="J13" s="165"/>
      <c r="K13" s="154"/>
      <c r="L13" s="746" t="s">
        <v>511</v>
      </c>
      <c r="M13" s="560"/>
      <c r="N13" s="61">
        <v>0.58699999999999997</v>
      </c>
      <c r="O13" s="490">
        <v>1</v>
      </c>
      <c r="P13" s="49">
        <v>25</v>
      </c>
      <c r="Q13" s="44">
        <f t="shared" si="0"/>
        <v>0</v>
      </c>
      <c r="R13" s="45">
        <f t="shared" si="1"/>
        <v>0</v>
      </c>
      <c r="S13" s="490">
        <v>20</v>
      </c>
      <c r="T13" s="46">
        <v>500</v>
      </c>
      <c r="U13" s="47">
        <f t="shared" si="2"/>
        <v>0</v>
      </c>
      <c r="V13" s="45">
        <f t="shared" si="3"/>
        <v>0</v>
      </c>
      <c r="W13" s="173">
        <f t="shared" si="4"/>
        <v>0</v>
      </c>
      <c r="X13" s="48">
        <f t="shared" si="5"/>
        <v>0</v>
      </c>
      <c r="Y13" s="587">
        <f t="shared" si="6"/>
        <v>0</v>
      </c>
      <c r="Z13" s="107">
        <f t="shared" si="7"/>
        <v>0</v>
      </c>
      <c r="AA13" s="107">
        <f t="shared" si="11"/>
        <v>0</v>
      </c>
      <c r="AB13" s="108">
        <v>0.9</v>
      </c>
      <c r="AC13" s="108">
        <f t="shared" si="8"/>
        <v>0</v>
      </c>
      <c r="AD13" s="108">
        <f t="shared" si="9"/>
        <v>0</v>
      </c>
      <c r="AE13" s="108">
        <f t="shared" si="10"/>
        <v>0</v>
      </c>
      <c r="AF13" s="166" t="str">
        <f>'Preis TECTUBE'!F16</f>
        <v/>
      </c>
      <c r="AG13" s="66">
        <f t="shared" si="12"/>
        <v>0</v>
      </c>
      <c r="AH13" s="443" t="str">
        <f t="shared" si="13"/>
        <v/>
      </c>
    </row>
    <row r="14" spans="1:34" ht="14.5" x14ac:dyDescent="0.35">
      <c r="A14" s="411">
        <f>'Preis TECTUBE'!A18</f>
        <v>7088169</v>
      </c>
      <c r="B14" s="512" t="str">
        <f>'Preis TECTUBE'!B18</f>
        <v xml:space="preserve">TECTUBE cips         6,0X1,0  25,0M  </v>
      </c>
      <c r="C14" s="109" t="s">
        <v>155</v>
      </c>
      <c r="D14" s="17" t="s">
        <v>156</v>
      </c>
      <c r="E14" s="110" t="s">
        <v>275</v>
      </c>
      <c r="F14" s="571" t="s">
        <v>284</v>
      </c>
      <c r="G14" s="572"/>
      <c r="H14" s="562"/>
      <c r="I14" s="563"/>
      <c r="J14" s="563"/>
      <c r="K14" s="564"/>
      <c r="L14" s="744" t="s">
        <v>512</v>
      </c>
      <c r="M14" s="220"/>
      <c r="N14" s="59">
        <v>0.14000000000000001</v>
      </c>
      <c r="O14" s="488">
        <v>1</v>
      </c>
      <c r="P14" s="26">
        <v>25</v>
      </c>
      <c r="Q14" s="27">
        <f t="shared" si="0"/>
        <v>0</v>
      </c>
      <c r="R14" s="28">
        <f t="shared" si="1"/>
        <v>0</v>
      </c>
      <c r="S14" s="488">
        <v>45</v>
      </c>
      <c r="T14" s="29">
        <v>1125</v>
      </c>
      <c r="U14" s="30">
        <f t="shared" si="2"/>
        <v>0</v>
      </c>
      <c r="V14" s="28">
        <f t="shared" si="3"/>
        <v>0</v>
      </c>
      <c r="W14" s="178">
        <f t="shared" si="4"/>
        <v>0</v>
      </c>
      <c r="X14" s="31">
        <f t="shared" si="5"/>
        <v>0</v>
      </c>
      <c r="Y14" s="585">
        <f t="shared" si="6"/>
        <v>0</v>
      </c>
      <c r="Z14" s="105">
        <f t="shared" si="7"/>
        <v>0</v>
      </c>
      <c r="AA14" s="105">
        <f t="shared" si="11"/>
        <v>0</v>
      </c>
      <c r="AB14" s="106">
        <v>0.8</v>
      </c>
      <c r="AC14" s="106">
        <f t="shared" si="8"/>
        <v>0</v>
      </c>
      <c r="AD14" s="106">
        <f t="shared" si="9"/>
        <v>0</v>
      </c>
      <c r="AE14" s="106">
        <f t="shared" si="10"/>
        <v>0</v>
      </c>
      <c r="AF14" s="179" t="str">
        <f>'Preis TECTUBE'!F18</f>
        <v/>
      </c>
      <c r="AG14" s="64">
        <f t="shared" si="12"/>
        <v>0</v>
      </c>
      <c r="AH14" s="443" t="str">
        <f t="shared" si="13"/>
        <v/>
      </c>
    </row>
    <row r="15" spans="1:34" ht="14.5" x14ac:dyDescent="0.35">
      <c r="A15" s="412">
        <f>'Preis TECTUBE'!A19</f>
        <v>7088170</v>
      </c>
      <c r="B15" s="513" t="str">
        <f>'Preis TECTUBE'!B19</f>
        <v xml:space="preserve">TECTUBE cips         8,0X1,0  25,0M  </v>
      </c>
      <c r="C15" s="111" t="s">
        <v>155</v>
      </c>
      <c r="D15" s="18" t="s">
        <v>156</v>
      </c>
      <c r="E15" s="112" t="s">
        <v>275</v>
      </c>
      <c r="F15" s="146" t="s">
        <v>284</v>
      </c>
      <c r="G15" s="157"/>
      <c r="H15" s="158"/>
      <c r="I15" s="552"/>
      <c r="J15" s="552"/>
      <c r="K15" s="148"/>
      <c r="L15" s="745" t="s">
        <v>512</v>
      </c>
      <c r="M15" s="221"/>
      <c r="N15" s="60">
        <v>0.19600000000000001</v>
      </c>
      <c r="O15" s="489">
        <v>1</v>
      </c>
      <c r="P15" s="37">
        <v>25</v>
      </c>
      <c r="Q15" s="38">
        <f t="shared" si="0"/>
        <v>0</v>
      </c>
      <c r="R15" s="39">
        <f t="shared" si="1"/>
        <v>0</v>
      </c>
      <c r="S15" s="489">
        <v>35</v>
      </c>
      <c r="T15" s="40">
        <v>875</v>
      </c>
      <c r="U15" s="41">
        <f t="shared" si="2"/>
        <v>0</v>
      </c>
      <c r="V15" s="39">
        <f t="shared" si="3"/>
        <v>0</v>
      </c>
      <c r="W15" s="172">
        <f t="shared" si="4"/>
        <v>0</v>
      </c>
      <c r="X15" s="42">
        <f t="shared" si="5"/>
        <v>0</v>
      </c>
      <c r="Y15" s="586">
        <f t="shared" si="6"/>
        <v>0</v>
      </c>
      <c r="Z15" s="78">
        <f t="shared" si="7"/>
        <v>0</v>
      </c>
      <c r="AA15" s="78">
        <f t="shared" si="11"/>
        <v>0</v>
      </c>
      <c r="AB15" s="77">
        <v>0.8</v>
      </c>
      <c r="AC15" s="77">
        <f t="shared" si="8"/>
        <v>0</v>
      </c>
      <c r="AD15" s="77">
        <f t="shared" si="9"/>
        <v>0</v>
      </c>
      <c r="AE15" s="77">
        <f t="shared" si="10"/>
        <v>0</v>
      </c>
      <c r="AF15" s="162" t="str">
        <f>'Preis TECTUBE'!F19</f>
        <v/>
      </c>
      <c r="AG15" s="65">
        <f t="shared" si="12"/>
        <v>0</v>
      </c>
      <c r="AH15" s="443" t="str">
        <f t="shared" si="13"/>
        <v/>
      </c>
    </row>
    <row r="16" spans="1:34" ht="14.5" x14ac:dyDescent="0.35">
      <c r="A16" s="412">
        <f>'Preis TECTUBE'!A20</f>
        <v>7088172</v>
      </c>
      <c r="B16" s="513" t="str">
        <f>'Preis TECTUBE'!B20</f>
        <v xml:space="preserve">TECTUBE cips        10,0X1,0  25,0M  </v>
      </c>
      <c r="C16" s="111" t="s">
        <v>155</v>
      </c>
      <c r="D16" s="18" t="s">
        <v>156</v>
      </c>
      <c r="E16" s="112" t="s">
        <v>275</v>
      </c>
      <c r="F16" s="146" t="s">
        <v>284</v>
      </c>
      <c r="G16" s="157"/>
      <c r="H16" s="158"/>
      <c r="I16" s="552"/>
      <c r="J16" s="552"/>
      <c r="K16" s="148"/>
      <c r="L16" s="745" t="s">
        <v>512</v>
      </c>
      <c r="M16" s="221"/>
      <c r="N16" s="60">
        <v>0.252</v>
      </c>
      <c r="O16" s="489">
        <v>1</v>
      </c>
      <c r="P16" s="37">
        <v>25</v>
      </c>
      <c r="Q16" s="38">
        <f t="shared" si="0"/>
        <v>0</v>
      </c>
      <c r="R16" s="39">
        <f t="shared" si="1"/>
        <v>0</v>
      </c>
      <c r="S16" s="489">
        <v>25</v>
      </c>
      <c r="T16" s="40">
        <v>625</v>
      </c>
      <c r="U16" s="41">
        <f t="shared" si="2"/>
        <v>0</v>
      </c>
      <c r="V16" s="39">
        <f t="shared" si="3"/>
        <v>0</v>
      </c>
      <c r="W16" s="172">
        <f t="shared" si="4"/>
        <v>0</v>
      </c>
      <c r="X16" s="42">
        <f t="shared" si="5"/>
        <v>0</v>
      </c>
      <c r="Y16" s="586">
        <f t="shared" si="6"/>
        <v>0</v>
      </c>
      <c r="Z16" s="78">
        <f t="shared" si="7"/>
        <v>0</v>
      </c>
      <c r="AA16" s="78">
        <f t="shared" si="11"/>
        <v>0</v>
      </c>
      <c r="AB16" s="77">
        <v>0.8</v>
      </c>
      <c r="AC16" s="77">
        <f t="shared" si="8"/>
        <v>0</v>
      </c>
      <c r="AD16" s="77">
        <f t="shared" si="9"/>
        <v>0</v>
      </c>
      <c r="AE16" s="77">
        <f t="shared" si="10"/>
        <v>0</v>
      </c>
      <c r="AF16" s="162" t="str">
        <f>'Preis TECTUBE'!F20</f>
        <v/>
      </c>
      <c r="AG16" s="65">
        <f t="shared" si="12"/>
        <v>0</v>
      </c>
      <c r="AH16" s="443" t="str">
        <f t="shared" si="13"/>
        <v/>
      </c>
    </row>
    <row r="17" spans="1:34" ht="14.5" x14ac:dyDescent="0.35">
      <c r="A17" s="412">
        <f>'Preis TECTUBE'!A21</f>
        <v>7088173</v>
      </c>
      <c r="B17" s="513" t="str">
        <f>'Preis TECTUBE'!B21</f>
        <v xml:space="preserve">TECTUBE cips        12,0X1,0  25,0M  </v>
      </c>
      <c r="C17" s="111" t="s">
        <v>155</v>
      </c>
      <c r="D17" s="18" t="s">
        <v>156</v>
      </c>
      <c r="E17" s="112" t="s">
        <v>275</v>
      </c>
      <c r="F17" s="146" t="s">
        <v>284</v>
      </c>
      <c r="G17" s="157"/>
      <c r="H17" s="158"/>
      <c r="I17" s="552"/>
      <c r="J17" s="552"/>
      <c r="K17" s="148"/>
      <c r="L17" s="745" t="s">
        <v>512</v>
      </c>
      <c r="M17" s="221"/>
      <c r="N17" s="60">
        <v>0.308</v>
      </c>
      <c r="O17" s="489">
        <v>1</v>
      </c>
      <c r="P17" s="37">
        <v>25</v>
      </c>
      <c r="Q17" s="38">
        <f t="shared" si="0"/>
        <v>0</v>
      </c>
      <c r="R17" s="39">
        <f t="shared" si="1"/>
        <v>0</v>
      </c>
      <c r="S17" s="489">
        <v>25</v>
      </c>
      <c r="T17" s="40">
        <v>625</v>
      </c>
      <c r="U17" s="41">
        <f t="shared" si="2"/>
        <v>0</v>
      </c>
      <c r="V17" s="39">
        <f t="shared" si="3"/>
        <v>0</v>
      </c>
      <c r="W17" s="172">
        <f t="shared" si="4"/>
        <v>0</v>
      </c>
      <c r="X17" s="42">
        <f t="shared" si="5"/>
        <v>0</v>
      </c>
      <c r="Y17" s="586">
        <f t="shared" si="6"/>
        <v>0</v>
      </c>
      <c r="Z17" s="78">
        <f t="shared" si="7"/>
        <v>0</v>
      </c>
      <c r="AA17" s="78">
        <f t="shared" si="11"/>
        <v>0</v>
      </c>
      <c r="AB17" s="77">
        <v>0.8</v>
      </c>
      <c r="AC17" s="77">
        <f t="shared" si="8"/>
        <v>0</v>
      </c>
      <c r="AD17" s="77">
        <f t="shared" si="9"/>
        <v>0</v>
      </c>
      <c r="AE17" s="77">
        <f t="shared" si="10"/>
        <v>0</v>
      </c>
      <c r="AF17" s="162" t="str">
        <f>'Preis TECTUBE'!F21</f>
        <v/>
      </c>
      <c r="AG17" s="65">
        <f t="shared" si="12"/>
        <v>0</v>
      </c>
      <c r="AH17" s="443" t="str">
        <f t="shared" si="13"/>
        <v/>
      </c>
    </row>
    <row r="18" spans="1:34" ht="14.5" x14ac:dyDescent="0.35">
      <c r="A18" s="412">
        <f>'Preis TECTUBE'!A22</f>
        <v>7088174</v>
      </c>
      <c r="B18" s="513" t="str">
        <f>'Preis TECTUBE'!B22</f>
        <v xml:space="preserve">TECTUBE cips        15,0X1,0  25,0M  </v>
      </c>
      <c r="C18" s="111" t="s">
        <v>155</v>
      </c>
      <c r="D18" s="18" t="s">
        <v>156</v>
      </c>
      <c r="E18" s="112" t="s">
        <v>275</v>
      </c>
      <c r="F18" s="146" t="s">
        <v>284</v>
      </c>
      <c r="G18" s="157"/>
      <c r="H18" s="158"/>
      <c r="I18" s="552"/>
      <c r="J18" s="552"/>
      <c r="K18" s="148"/>
      <c r="L18" s="745" t="s">
        <v>512</v>
      </c>
      <c r="M18" s="221"/>
      <c r="N18" s="60">
        <v>0.39100000000000001</v>
      </c>
      <c r="O18" s="489">
        <v>1</v>
      </c>
      <c r="P18" s="37">
        <v>25</v>
      </c>
      <c r="Q18" s="38">
        <f t="shared" si="0"/>
        <v>0</v>
      </c>
      <c r="R18" s="39">
        <f t="shared" si="1"/>
        <v>0</v>
      </c>
      <c r="S18" s="489">
        <v>20</v>
      </c>
      <c r="T18" s="40">
        <v>500</v>
      </c>
      <c r="U18" s="41">
        <f t="shared" si="2"/>
        <v>0</v>
      </c>
      <c r="V18" s="39">
        <f t="shared" si="3"/>
        <v>0</v>
      </c>
      <c r="W18" s="172">
        <f t="shared" si="4"/>
        <v>0</v>
      </c>
      <c r="X18" s="42">
        <f t="shared" si="5"/>
        <v>0</v>
      </c>
      <c r="Y18" s="586">
        <f t="shared" si="6"/>
        <v>0</v>
      </c>
      <c r="Z18" s="78">
        <f t="shared" si="7"/>
        <v>0</v>
      </c>
      <c r="AA18" s="78">
        <f t="shared" si="11"/>
        <v>0</v>
      </c>
      <c r="AB18" s="77">
        <v>0.8</v>
      </c>
      <c r="AC18" s="77">
        <f t="shared" si="8"/>
        <v>0</v>
      </c>
      <c r="AD18" s="77">
        <f t="shared" si="9"/>
        <v>0</v>
      </c>
      <c r="AE18" s="77">
        <f t="shared" si="10"/>
        <v>0</v>
      </c>
      <c r="AF18" s="162" t="str">
        <f>'Preis TECTUBE'!F22</f>
        <v/>
      </c>
      <c r="AG18" s="65">
        <f t="shared" si="12"/>
        <v>0</v>
      </c>
      <c r="AH18" s="443" t="str">
        <f t="shared" si="13"/>
        <v/>
      </c>
    </row>
    <row r="19" spans="1:34" ht="14.5" x14ac:dyDescent="0.35">
      <c r="A19" s="412">
        <f>'Preis TECTUBE'!A23</f>
        <v>7088175</v>
      </c>
      <c r="B19" s="513" t="str">
        <f>'Preis TECTUBE'!B23</f>
        <v xml:space="preserve">TECTUBE cips        16,0X1,0  25,0M  </v>
      </c>
      <c r="C19" s="111" t="s">
        <v>155</v>
      </c>
      <c r="D19" s="18" t="s">
        <v>156</v>
      </c>
      <c r="E19" s="112" t="s">
        <v>275</v>
      </c>
      <c r="F19" s="146" t="s">
        <v>284</v>
      </c>
      <c r="G19" s="157"/>
      <c r="H19" s="158"/>
      <c r="I19" s="552"/>
      <c r="J19" s="552"/>
      <c r="K19" s="148"/>
      <c r="L19" s="745" t="s">
        <v>512</v>
      </c>
      <c r="M19" s="221"/>
      <c r="N19" s="60">
        <v>0.41899999999999998</v>
      </c>
      <c r="O19" s="489">
        <v>1</v>
      </c>
      <c r="P19" s="37">
        <v>25</v>
      </c>
      <c r="Q19" s="38">
        <f t="shared" si="0"/>
        <v>0</v>
      </c>
      <c r="R19" s="39">
        <f t="shared" si="1"/>
        <v>0</v>
      </c>
      <c r="S19" s="489">
        <v>15</v>
      </c>
      <c r="T19" s="40">
        <v>375</v>
      </c>
      <c r="U19" s="41">
        <f t="shared" si="2"/>
        <v>0</v>
      </c>
      <c r="V19" s="39">
        <f t="shared" si="3"/>
        <v>0</v>
      </c>
      <c r="W19" s="172">
        <f t="shared" si="4"/>
        <v>0</v>
      </c>
      <c r="X19" s="42">
        <f t="shared" si="5"/>
        <v>0</v>
      </c>
      <c r="Y19" s="586">
        <f t="shared" si="6"/>
        <v>0</v>
      </c>
      <c r="Z19" s="78">
        <f t="shared" si="7"/>
        <v>0</v>
      </c>
      <c r="AA19" s="78">
        <f t="shared" si="11"/>
        <v>0</v>
      </c>
      <c r="AB19" s="77">
        <v>0.8</v>
      </c>
      <c r="AC19" s="77">
        <f t="shared" si="8"/>
        <v>0</v>
      </c>
      <c r="AD19" s="77">
        <f t="shared" si="9"/>
        <v>0</v>
      </c>
      <c r="AE19" s="77">
        <f t="shared" si="10"/>
        <v>0</v>
      </c>
      <c r="AF19" s="162" t="str">
        <f>'Preis TECTUBE'!F23</f>
        <v/>
      </c>
      <c r="AG19" s="65">
        <f t="shared" si="12"/>
        <v>0</v>
      </c>
      <c r="AH19" s="443" t="str">
        <f t="shared" si="13"/>
        <v/>
      </c>
    </row>
    <row r="20" spans="1:34" ht="14.5" x14ac:dyDescent="0.35">
      <c r="A20" s="412">
        <f>'Preis TECTUBE'!A24</f>
        <v>7088176</v>
      </c>
      <c r="B20" s="513" t="str">
        <f>'Preis TECTUBE'!B24</f>
        <v xml:space="preserve">TECTUBE cips        18,0X1,0  25,0M  </v>
      </c>
      <c r="C20" s="111" t="s">
        <v>155</v>
      </c>
      <c r="D20" s="18" t="s">
        <v>156</v>
      </c>
      <c r="E20" s="112" t="s">
        <v>275</v>
      </c>
      <c r="F20" s="146"/>
      <c r="G20" s="157" t="s">
        <v>284</v>
      </c>
      <c r="H20" s="158"/>
      <c r="I20" s="552"/>
      <c r="J20" s="552"/>
      <c r="K20" s="148"/>
      <c r="L20" s="745" t="s">
        <v>512</v>
      </c>
      <c r="M20" s="221"/>
      <c r="N20" s="60">
        <v>0.47499999999999998</v>
      </c>
      <c r="O20" s="489">
        <v>1</v>
      </c>
      <c r="P20" s="37">
        <v>25</v>
      </c>
      <c r="Q20" s="38">
        <f t="shared" si="0"/>
        <v>0</v>
      </c>
      <c r="R20" s="39">
        <f t="shared" si="1"/>
        <v>0</v>
      </c>
      <c r="S20" s="489">
        <v>12</v>
      </c>
      <c r="T20" s="40">
        <v>300</v>
      </c>
      <c r="U20" s="41">
        <f t="shared" si="2"/>
        <v>0</v>
      </c>
      <c r="V20" s="39">
        <f t="shared" si="3"/>
        <v>0</v>
      </c>
      <c r="W20" s="172">
        <f t="shared" si="4"/>
        <v>0</v>
      </c>
      <c r="X20" s="42">
        <f t="shared" si="5"/>
        <v>0</v>
      </c>
      <c r="Y20" s="586">
        <f t="shared" si="6"/>
        <v>0</v>
      </c>
      <c r="Z20" s="78">
        <f t="shared" si="7"/>
        <v>0</v>
      </c>
      <c r="AA20" s="78">
        <f t="shared" si="11"/>
        <v>0</v>
      </c>
      <c r="AB20" s="77">
        <v>0.9</v>
      </c>
      <c r="AC20" s="77">
        <f t="shared" si="8"/>
        <v>0</v>
      </c>
      <c r="AD20" s="77">
        <f t="shared" si="9"/>
        <v>0</v>
      </c>
      <c r="AE20" s="77">
        <f t="shared" si="10"/>
        <v>0</v>
      </c>
      <c r="AF20" s="162" t="str">
        <f>'Preis TECTUBE'!F24</f>
        <v/>
      </c>
      <c r="AG20" s="65">
        <f t="shared" si="12"/>
        <v>0</v>
      </c>
      <c r="AH20" s="443" t="str">
        <f t="shared" si="13"/>
        <v/>
      </c>
    </row>
    <row r="21" spans="1:34" ht="15" thickBot="1" x14ac:dyDescent="0.4">
      <c r="A21" s="413">
        <f>'Preis TECTUBE'!A25</f>
        <v>7088179</v>
      </c>
      <c r="B21" s="514" t="str">
        <f>'Preis TECTUBE'!B25</f>
        <v xml:space="preserve">TECTUBE cips        22,0X1,00  25,0M   </v>
      </c>
      <c r="C21" s="113" t="s">
        <v>155</v>
      </c>
      <c r="D21" s="19" t="s">
        <v>156</v>
      </c>
      <c r="E21" s="114" t="s">
        <v>275</v>
      </c>
      <c r="F21" s="153"/>
      <c r="G21" s="180"/>
      <c r="H21" s="180" t="s">
        <v>284</v>
      </c>
      <c r="I21" s="554"/>
      <c r="J21" s="554"/>
      <c r="K21" s="154"/>
      <c r="L21" s="746" t="s">
        <v>512</v>
      </c>
      <c r="M21" s="222"/>
      <c r="N21" s="61">
        <v>0.58699999999999997</v>
      </c>
      <c r="O21" s="490">
        <v>1</v>
      </c>
      <c r="P21" s="49">
        <v>25</v>
      </c>
      <c r="Q21" s="44">
        <f t="shared" si="0"/>
        <v>0</v>
      </c>
      <c r="R21" s="45">
        <f t="shared" si="1"/>
        <v>0</v>
      </c>
      <c r="S21" s="490">
        <v>10</v>
      </c>
      <c r="T21" s="46">
        <v>250</v>
      </c>
      <c r="U21" s="47">
        <f t="shared" si="2"/>
        <v>0</v>
      </c>
      <c r="V21" s="45">
        <f t="shared" si="3"/>
        <v>0</v>
      </c>
      <c r="W21" s="173">
        <f t="shared" si="4"/>
        <v>0</v>
      </c>
      <c r="X21" s="48">
        <f t="shared" si="5"/>
        <v>0</v>
      </c>
      <c r="Y21" s="587">
        <f t="shared" si="6"/>
        <v>0</v>
      </c>
      <c r="Z21" s="107">
        <f t="shared" si="7"/>
        <v>0</v>
      </c>
      <c r="AA21" s="107">
        <f t="shared" si="11"/>
        <v>0</v>
      </c>
      <c r="AB21" s="108">
        <v>1.1000000000000001</v>
      </c>
      <c r="AC21" s="108">
        <f t="shared" si="8"/>
        <v>0</v>
      </c>
      <c r="AD21" s="108">
        <f t="shared" si="9"/>
        <v>0</v>
      </c>
      <c r="AE21" s="108">
        <f t="shared" si="10"/>
        <v>0</v>
      </c>
      <c r="AF21" s="166" t="str">
        <f>'Preis TECTUBE'!F25</f>
        <v/>
      </c>
      <c r="AG21" s="66">
        <f t="shared" si="12"/>
        <v>0</v>
      </c>
      <c r="AH21" s="443" t="str">
        <f t="shared" si="13"/>
        <v/>
      </c>
    </row>
    <row r="22" spans="1:34" x14ac:dyDescent="0.3">
      <c r="A22" s="411">
        <f>'Preis TECTUBE'!A27</f>
        <v>7088180</v>
      </c>
      <c r="B22" s="512" t="str">
        <f>'Preis TECTUBE'!B27</f>
        <v xml:space="preserve">TECTUBE med       6,0X1,00  5,0M  </v>
      </c>
      <c r="C22" s="109" t="s">
        <v>124</v>
      </c>
      <c r="D22" s="17" t="s">
        <v>125</v>
      </c>
      <c r="E22" s="110" t="s">
        <v>274</v>
      </c>
      <c r="F22" s="151"/>
      <c r="G22" s="163"/>
      <c r="H22" s="163"/>
      <c r="I22" s="551"/>
      <c r="J22" s="551"/>
      <c r="K22" s="152"/>
      <c r="L22" s="744" t="s">
        <v>512</v>
      </c>
      <c r="M22" s="220"/>
      <c r="N22" s="59">
        <v>0.14000000000000001</v>
      </c>
      <c r="O22" s="488">
        <v>40</v>
      </c>
      <c r="P22" s="26">
        <v>200</v>
      </c>
      <c r="Q22" s="27">
        <f t="shared" si="0"/>
        <v>0</v>
      </c>
      <c r="R22" s="28">
        <f t="shared" si="1"/>
        <v>0</v>
      </c>
      <c r="S22" s="488">
        <v>6</v>
      </c>
      <c r="T22" s="29">
        <v>1200</v>
      </c>
      <c r="U22" s="30">
        <f t="shared" si="2"/>
        <v>0</v>
      </c>
      <c r="V22" s="28">
        <f t="shared" si="3"/>
        <v>0</v>
      </c>
      <c r="W22" s="178">
        <f t="shared" si="4"/>
        <v>0</v>
      </c>
      <c r="X22" s="31">
        <f t="shared" si="5"/>
        <v>0</v>
      </c>
      <c r="Y22" s="585">
        <f t="shared" si="6"/>
        <v>0</v>
      </c>
      <c r="Z22" s="105">
        <f t="shared" si="7"/>
        <v>0</v>
      </c>
      <c r="AA22" s="105">
        <f t="shared" si="11"/>
        <v>0</v>
      </c>
      <c r="AB22" s="106">
        <v>1.02</v>
      </c>
      <c r="AC22" s="106">
        <f t="shared" si="8"/>
        <v>0</v>
      </c>
      <c r="AD22" s="106">
        <f t="shared" si="9"/>
        <v>0</v>
      </c>
      <c r="AE22" s="106">
        <f t="shared" si="10"/>
        <v>0</v>
      </c>
      <c r="AF22" s="179" t="str">
        <f>'Preis TECTUBE'!F27</f>
        <v/>
      </c>
      <c r="AG22" s="64">
        <f t="shared" si="12"/>
        <v>0</v>
      </c>
      <c r="AH22" s="443" t="str">
        <f t="shared" si="13"/>
        <v/>
      </c>
    </row>
    <row r="23" spans="1:34" x14ac:dyDescent="0.3">
      <c r="A23" s="412">
        <f>'Preis TECTUBE'!A28</f>
        <v>7088181</v>
      </c>
      <c r="B23" s="513" t="str">
        <f>'Preis TECTUBE'!B28</f>
        <v xml:space="preserve">TECTUBE med       8,0X1,00  5,0M  </v>
      </c>
      <c r="C23" s="111" t="s">
        <v>124</v>
      </c>
      <c r="D23" s="18" t="s">
        <v>125</v>
      </c>
      <c r="E23" s="112" t="s">
        <v>274</v>
      </c>
      <c r="F23" s="147"/>
      <c r="G23" s="158"/>
      <c r="H23" s="158"/>
      <c r="I23" s="552"/>
      <c r="J23" s="552"/>
      <c r="K23" s="148"/>
      <c r="L23" s="745" t="s">
        <v>512</v>
      </c>
      <c r="M23" s="221"/>
      <c r="N23" s="60">
        <v>0.19600000000000001</v>
      </c>
      <c r="O23" s="489">
        <v>40</v>
      </c>
      <c r="P23" s="37">
        <v>200</v>
      </c>
      <c r="Q23" s="38">
        <f t="shared" si="0"/>
        <v>0</v>
      </c>
      <c r="R23" s="39">
        <f t="shared" si="1"/>
        <v>0</v>
      </c>
      <c r="S23" s="489">
        <v>6</v>
      </c>
      <c r="T23" s="40">
        <v>1200</v>
      </c>
      <c r="U23" s="41">
        <f t="shared" si="2"/>
        <v>0</v>
      </c>
      <c r="V23" s="39">
        <f t="shared" si="3"/>
        <v>0</v>
      </c>
      <c r="W23" s="172">
        <f t="shared" si="4"/>
        <v>0</v>
      </c>
      <c r="X23" s="42">
        <f t="shared" si="5"/>
        <v>0</v>
      </c>
      <c r="Y23" s="586">
        <f t="shared" si="6"/>
        <v>0</v>
      </c>
      <c r="Z23" s="78">
        <f t="shared" si="7"/>
        <v>0</v>
      </c>
      <c r="AA23" s="78">
        <f t="shared" si="11"/>
        <v>0</v>
      </c>
      <c r="AB23" s="77">
        <v>1.02</v>
      </c>
      <c r="AC23" s="77">
        <f t="shared" si="8"/>
        <v>0</v>
      </c>
      <c r="AD23" s="77">
        <f t="shared" si="9"/>
        <v>0</v>
      </c>
      <c r="AE23" s="77">
        <f t="shared" si="10"/>
        <v>0</v>
      </c>
      <c r="AF23" s="162" t="str">
        <f>'Preis TECTUBE'!F28</f>
        <v/>
      </c>
      <c r="AG23" s="65">
        <f t="shared" si="12"/>
        <v>0</v>
      </c>
      <c r="AH23" s="443" t="str">
        <f t="shared" si="13"/>
        <v/>
      </c>
    </row>
    <row r="24" spans="1:34" x14ac:dyDescent="0.3">
      <c r="A24" s="412">
        <f>'Preis TECTUBE'!A29</f>
        <v>7088182</v>
      </c>
      <c r="B24" s="513" t="str">
        <f>'Preis TECTUBE'!B29</f>
        <v xml:space="preserve">TECTUBE med        10,0X1,00  5,0M  </v>
      </c>
      <c r="C24" s="111" t="s">
        <v>124</v>
      </c>
      <c r="D24" s="18" t="s">
        <v>125</v>
      </c>
      <c r="E24" s="112" t="s">
        <v>274</v>
      </c>
      <c r="F24" s="147"/>
      <c r="G24" s="158"/>
      <c r="H24" s="158"/>
      <c r="I24" s="552"/>
      <c r="J24" s="552"/>
      <c r="K24" s="148"/>
      <c r="L24" s="745" t="s">
        <v>512</v>
      </c>
      <c r="M24" s="221"/>
      <c r="N24" s="60">
        <v>0.252</v>
      </c>
      <c r="O24" s="489">
        <v>24</v>
      </c>
      <c r="P24" s="37">
        <v>120</v>
      </c>
      <c r="Q24" s="38">
        <f t="shared" si="0"/>
        <v>0</v>
      </c>
      <c r="R24" s="39">
        <f t="shared" si="1"/>
        <v>0</v>
      </c>
      <c r="S24" s="489">
        <v>9</v>
      </c>
      <c r="T24" s="40">
        <v>1080</v>
      </c>
      <c r="U24" s="41">
        <f t="shared" si="2"/>
        <v>0</v>
      </c>
      <c r="V24" s="39">
        <f t="shared" si="3"/>
        <v>0</v>
      </c>
      <c r="W24" s="172">
        <f t="shared" si="4"/>
        <v>0</v>
      </c>
      <c r="X24" s="42">
        <f t="shared" si="5"/>
        <v>0</v>
      </c>
      <c r="Y24" s="586">
        <f t="shared" si="6"/>
        <v>0</v>
      </c>
      <c r="Z24" s="78">
        <f t="shared" si="7"/>
        <v>0</v>
      </c>
      <c r="AA24" s="78">
        <f t="shared" si="11"/>
        <v>0</v>
      </c>
      <c r="AB24" s="77">
        <v>1.02</v>
      </c>
      <c r="AC24" s="77">
        <f t="shared" si="8"/>
        <v>0</v>
      </c>
      <c r="AD24" s="77">
        <f t="shared" si="9"/>
        <v>0</v>
      </c>
      <c r="AE24" s="77">
        <f t="shared" si="10"/>
        <v>0</v>
      </c>
      <c r="AF24" s="162" t="str">
        <f>'Preis TECTUBE'!F29</f>
        <v/>
      </c>
      <c r="AG24" s="65">
        <f t="shared" si="12"/>
        <v>0</v>
      </c>
      <c r="AH24" s="443" t="str">
        <f t="shared" si="13"/>
        <v/>
      </c>
    </row>
    <row r="25" spans="1:34" x14ac:dyDescent="0.3">
      <c r="A25" s="412">
        <f>'Preis TECTUBE'!A30</f>
        <v>7088183</v>
      </c>
      <c r="B25" s="513" t="str">
        <f>'Preis TECTUBE'!B30</f>
        <v xml:space="preserve">TECTUBE med        12,0X1,00  5,0M  </v>
      </c>
      <c r="C25" s="111" t="s">
        <v>124</v>
      </c>
      <c r="D25" s="18" t="s">
        <v>125</v>
      </c>
      <c r="E25" s="112" t="s">
        <v>274</v>
      </c>
      <c r="F25" s="147"/>
      <c r="G25" s="158"/>
      <c r="H25" s="158"/>
      <c r="I25" s="552"/>
      <c r="J25" s="552"/>
      <c r="K25" s="148"/>
      <c r="L25" s="745" t="s">
        <v>512</v>
      </c>
      <c r="M25" s="221"/>
      <c r="N25" s="60">
        <v>0.308</v>
      </c>
      <c r="O25" s="489">
        <v>10</v>
      </c>
      <c r="P25" s="37">
        <v>50</v>
      </c>
      <c r="Q25" s="38">
        <f t="shared" si="0"/>
        <v>0</v>
      </c>
      <c r="R25" s="39">
        <f t="shared" si="1"/>
        <v>0</v>
      </c>
      <c r="S25" s="489">
        <v>20</v>
      </c>
      <c r="T25" s="40">
        <v>1000</v>
      </c>
      <c r="U25" s="41">
        <f t="shared" si="2"/>
        <v>0</v>
      </c>
      <c r="V25" s="39">
        <f t="shared" si="3"/>
        <v>0</v>
      </c>
      <c r="W25" s="172">
        <f t="shared" si="4"/>
        <v>0</v>
      </c>
      <c r="X25" s="42">
        <f t="shared" si="5"/>
        <v>0</v>
      </c>
      <c r="Y25" s="586">
        <f t="shared" si="6"/>
        <v>0</v>
      </c>
      <c r="Z25" s="78">
        <f t="shared" si="7"/>
        <v>0</v>
      </c>
      <c r="AA25" s="78">
        <f t="shared" si="11"/>
        <v>0</v>
      </c>
      <c r="AB25" s="77">
        <v>1.02</v>
      </c>
      <c r="AC25" s="77">
        <f t="shared" si="8"/>
        <v>0</v>
      </c>
      <c r="AD25" s="77">
        <f t="shared" si="9"/>
        <v>0</v>
      </c>
      <c r="AE25" s="77">
        <f t="shared" si="10"/>
        <v>0</v>
      </c>
      <c r="AF25" s="162" t="str">
        <f>'Preis TECTUBE'!F30</f>
        <v/>
      </c>
      <c r="AG25" s="65">
        <f t="shared" si="12"/>
        <v>0</v>
      </c>
      <c r="AH25" s="443" t="str">
        <f t="shared" si="13"/>
        <v/>
      </c>
    </row>
    <row r="26" spans="1:34" x14ac:dyDescent="0.3">
      <c r="A26" s="412">
        <f>'Preis TECTUBE'!A31</f>
        <v>7088184</v>
      </c>
      <c r="B26" s="513" t="str">
        <f>'Preis TECTUBE'!B31</f>
        <v xml:space="preserve">TECTUBE med        15,0X1,00  5,0M  </v>
      </c>
      <c r="C26" s="111" t="s">
        <v>124</v>
      </c>
      <c r="D26" s="18" t="s">
        <v>125</v>
      </c>
      <c r="E26" s="112" t="s">
        <v>274</v>
      </c>
      <c r="F26" s="147"/>
      <c r="G26" s="158"/>
      <c r="H26" s="158"/>
      <c r="I26" s="552"/>
      <c r="J26" s="552"/>
      <c r="K26" s="148"/>
      <c r="L26" s="745" t="s">
        <v>512</v>
      </c>
      <c r="M26" s="221"/>
      <c r="N26" s="60">
        <v>0.39100000000000001</v>
      </c>
      <c r="O26" s="489">
        <v>10</v>
      </c>
      <c r="P26" s="37">
        <v>50</v>
      </c>
      <c r="Q26" s="38">
        <f t="shared" si="0"/>
        <v>0</v>
      </c>
      <c r="R26" s="39">
        <f t="shared" si="1"/>
        <v>0</v>
      </c>
      <c r="S26" s="489">
        <v>12</v>
      </c>
      <c r="T26" s="40">
        <v>600</v>
      </c>
      <c r="U26" s="41">
        <f t="shared" si="2"/>
        <v>0</v>
      </c>
      <c r="V26" s="39">
        <f t="shared" si="3"/>
        <v>0</v>
      </c>
      <c r="W26" s="172">
        <f t="shared" si="4"/>
        <v>0</v>
      </c>
      <c r="X26" s="42">
        <f t="shared" si="5"/>
        <v>0</v>
      </c>
      <c r="Y26" s="586">
        <f t="shared" si="6"/>
        <v>0</v>
      </c>
      <c r="Z26" s="78">
        <f t="shared" si="7"/>
        <v>0</v>
      </c>
      <c r="AA26" s="78">
        <f t="shared" si="11"/>
        <v>0</v>
      </c>
      <c r="AB26" s="77">
        <v>1.02</v>
      </c>
      <c r="AC26" s="77">
        <f t="shared" si="8"/>
        <v>0</v>
      </c>
      <c r="AD26" s="77">
        <f t="shared" si="9"/>
        <v>0</v>
      </c>
      <c r="AE26" s="77">
        <f t="shared" si="10"/>
        <v>0</v>
      </c>
      <c r="AF26" s="162" t="str">
        <f>'Preis TECTUBE'!F31</f>
        <v/>
      </c>
      <c r="AG26" s="65">
        <f t="shared" si="12"/>
        <v>0</v>
      </c>
      <c r="AH26" s="443" t="str">
        <f t="shared" si="13"/>
        <v/>
      </c>
    </row>
    <row r="27" spans="1:34" x14ac:dyDescent="0.3">
      <c r="A27" s="412">
        <f>'Preis TECTUBE'!A32</f>
        <v>7088185</v>
      </c>
      <c r="B27" s="513" t="str">
        <f>'Preis TECTUBE'!B32</f>
        <v xml:space="preserve">TECTUBE med        16,0X1,00  5,0M  </v>
      </c>
      <c r="C27" s="111" t="s">
        <v>124</v>
      </c>
      <c r="D27" s="18" t="s">
        <v>125</v>
      </c>
      <c r="E27" s="112" t="s">
        <v>274</v>
      </c>
      <c r="F27" s="147"/>
      <c r="G27" s="158"/>
      <c r="H27" s="158"/>
      <c r="I27" s="552"/>
      <c r="J27" s="552"/>
      <c r="K27" s="148"/>
      <c r="L27" s="745" t="s">
        <v>512</v>
      </c>
      <c r="M27" s="221"/>
      <c r="N27" s="60">
        <v>0.41899999999999998</v>
      </c>
      <c r="O27" s="489">
        <v>10</v>
      </c>
      <c r="P27" s="37">
        <v>50</v>
      </c>
      <c r="Q27" s="38">
        <f t="shared" si="0"/>
        <v>0</v>
      </c>
      <c r="R27" s="39">
        <f t="shared" si="1"/>
        <v>0</v>
      </c>
      <c r="S27" s="489">
        <v>12</v>
      </c>
      <c r="T27" s="40">
        <v>600</v>
      </c>
      <c r="U27" s="41">
        <f t="shared" si="2"/>
        <v>0</v>
      </c>
      <c r="V27" s="39">
        <f t="shared" si="3"/>
        <v>0</v>
      </c>
      <c r="W27" s="172">
        <f t="shared" si="4"/>
        <v>0</v>
      </c>
      <c r="X27" s="42">
        <f t="shared" si="5"/>
        <v>0</v>
      </c>
      <c r="Y27" s="586">
        <f t="shared" si="6"/>
        <v>0</v>
      </c>
      <c r="Z27" s="78">
        <f t="shared" si="7"/>
        <v>0</v>
      </c>
      <c r="AA27" s="78">
        <f t="shared" si="11"/>
        <v>0</v>
      </c>
      <c r="AB27" s="77">
        <v>1.02</v>
      </c>
      <c r="AC27" s="77">
        <f t="shared" si="8"/>
        <v>0</v>
      </c>
      <c r="AD27" s="77">
        <f t="shared" si="9"/>
        <v>0</v>
      </c>
      <c r="AE27" s="77">
        <f t="shared" si="10"/>
        <v>0</v>
      </c>
      <c r="AF27" s="162" t="str">
        <f>'Preis TECTUBE'!F32</f>
        <v/>
      </c>
      <c r="AG27" s="65">
        <f t="shared" si="12"/>
        <v>0</v>
      </c>
      <c r="AH27" s="443" t="str">
        <f t="shared" si="13"/>
        <v/>
      </c>
    </row>
    <row r="28" spans="1:34" x14ac:dyDescent="0.3">
      <c r="A28" s="412">
        <f>'Preis TECTUBE'!A33</f>
        <v>7088186</v>
      </c>
      <c r="B28" s="513" t="str">
        <f>'Preis TECTUBE'!B33</f>
        <v xml:space="preserve">TECTUBE med        18,0X1,00  5,0M  </v>
      </c>
      <c r="C28" s="111" t="s">
        <v>124</v>
      </c>
      <c r="D28" s="18" t="s">
        <v>125</v>
      </c>
      <c r="E28" s="112" t="s">
        <v>274</v>
      </c>
      <c r="F28" s="147"/>
      <c r="G28" s="158"/>
      <c r="H28" s="158"/>
      <c r="I28" s="552"/>
      <c r="J28" s="552"/>
      <c r="K28" s="148"/>
      <c r="L28" s="745" t="s">
        <v>512</v>
      </c>
      <c r="M28" s="221"/>
      <c r="N28" s="60">
        <v>0.47499999999999998</v>
      </c>
      <c r="O28" s="489">
        <v>10</v>
      </c>
      <c r="P28" s="37">
        <v>50</v>
      </c>
      <c r="Q28" s="38">
        <f t="shared" si="0"/>
        <v>0</v>
      </c>
      <c r="R28" s="39">
        <f t="shared" si="1"/>
        <v>0</v>
      </c>
      <c r="S28" s="489">
        <v>12</v>
      </c>
      <c r="T28" s="40">
        <v>600</v>
      </c>
      <c r="U28" s="41">
        <f t="shared" si="2"/>
        <v>0</v>
      </c>
      <c r="V28" s="39">
        <f t="shared" si="3"/>
        <v>0</v>
      </c>
      <c r="W28" s="172">
        <f t="shared" si="4"/>
        <v>0</v>
      </c>
      <c r="X28" s="42">
        <f t="shared" si="5"/>
        <v>0</v>
      </c>
      <c r="Y28" s="586">
        <f t="shared" si="6"/>
        <v>0</v>
      </c>
      <c r="Z28" s="78">
        <f t="shared" si="7"/>
        <v>0</v>
      </c>
      <c r="AA28" s="78">
        <f t="shared" si="11"/>
        <v>0</v>
      </c>
      <c r="AB28" s="77">
        <v>1.02</v>
      </c>
      <c r="AC28" s="77">
        <f t="shared" si="8"/>
        <v>0</v>
      </c>
      <c r="AD28" s="77">
        <f t="shared" si="9"/>
        <v>0</v>
      </c>
      <c r="AE28" s="77">
        <f t="shared" si="10"/>
        <v>0</v>
      </c>
      <c r="AF28" s="162" t="str">
        <f>'Preis TECTUBE'!F33</f>
        <v/>
      </c>
      <c r="AG28" s="65">
        <f t="shared" si="12"/>
        <v>0</v>
      </c>
      <c r="AH28" s="443" t="str">
        <f t="shared" si="13"/>
        <v/>
      </c>
    </row>
    <row r="29" spans="1:34" x14ac:dyDescent="0.3">
      <c r="A29" s="412">
        <f>'Preis TECTUBE'!A34</f>
        <v>7150639</v>
      </c>
      <c r="B29" s="513" t="str">
        <f>'Preis TECTUBE'!B34</f>
        <v xml:space="preserve">TECTUBE med        22,0X1,00  5,0M  </v>
      </c>
      <c r="C29" s="111" t="s">
        <v>124</v>
      </c>
      <c r="D29" s="18" t="s">
        <v>125</v>
      </c>
      <c r="E29" s="112" t="s">
        <v>274</v>
      </c>
      <c r="F29" s="147"/>
      <c r="G29" s="158"/>
      <c r="H29" s="158"/>
      <c r="I29" s="552"/>
      <c r="J29" s="552"/>
      <c r="K29" s="148"/>
      <c r="L29" s="745" t="s">
        <v>512</v>
      </c>
      <c r="M29" s="221"/>
      <c r="N29" s="60">
        <v>0.58699999999999997</v>
      </c>
      <c r="O29" s="489">
        <v>10</v>
      </c>
      <c r="P29" s="37">
        <v>50</v>
      </c>
      <c r="Q29" s="38">
        <f t="shared" si="0"/>
        <v>0</v>
      </c>
      <c r="R29" s="39">
        <f t="shared" si="1"/>
        <v>0</v>
      </c>
      <c r="S29" s="489">
        <v>12</v>
      </c>
      <c r="T29" s="40">
        <v>600</v>
      </c>
      <c r="U29" s="41">
        <f t="shared" si="2"/>
        <v>0</v>
      </c>
      <c r="V29" s="39">
        <f t="shared" si="3"/>
        <v>0</v>
      </c>
      <c r="W29" s="172">
        <f t="shared" si="4"/>
        <v>0</v>
      </c>
      <c r="X29" s="42">
        <f t="shared" si="5"/>
        <v>0</v>
      </c>
      <c r="Y29" s="586">
        <f t="shared" si="6"/>
        <v>0</v>
      </c>
      <c r="Z29" s="78">
        <f t="shared" si="7"/>
        <v>0</v>
      </c>
      <c r="AA29" s="78">
        <f t="shared" si="11"/>
        <v>0</v>
      </c>
      <c r="AB29" s="77">
        <v>1.02</v>
      </c>
      <c r="AC29" s="77">
        <f t="shared" si="8"/>
        <v>0</v>
      </c>
      <c r="AD29" s="77">
        <f t="shared" si="9"/>
        <v>0</v>
      </c>
      <c r="AE29" s="77">
        <f t="shared" si="10"/>
        <v>0</v>
      </c>
      <c r="AF29" s="162" t="str">
        <f>'Preis TECTUBE'!F34</f>
        <v/>
      </c>
      <c r="AG29" s="65">
        <f t="shared" si="12"/>
        <v>0</v>
      </c>
      <c r="AH29" s="443" t="str">
        <f t="shared" si="13"/>
        <v/>
      </c>
    </row>
    <row r="30" spans="1:34" x14ac:dyDescent="0.3">
      <c r="A30" s="412">
        <f>'Preis TECTUBE'!A35</f>
        <v>7146289</v>
      </c>
      <c r="B30" s="513" t="str">
        <f>'Preis TECTUBE'!B35</f>
        <v xml:space="preserve">TECTUBE med        22,0X1,50  5,0M  </v>
      </c>
      <c r="C30" s="111" t="s">
        <v>124</v>
      </c>
      <c r="D30" s="18" t="s">
        <v>125</v>
      </c>
      <c r="E30" s="112" t="s">
        <v>274</v>
      </c>
      <c r="F30" s="147"/>
      <c r="G30" s="158"/>
      <c r="H30" s="158"/>
      <c r="I30" s="552"/>
      <c r="J30" s="552"/>
      <c r="K30" s="148"/>
      <c r="L30" s="745" t="s">
        <v>512</v>
      </c>
      <c r="M30" s="221"/>
      <c r="N30" s="60">
        <v>0.85899999999999999</v>
      </c>
      <c r="O30" s="489">
        <v>10</v>
      </c>
      <c r="P30" s="37">
        <v>50</v>
      </c>
      <c r="Q30" s="38">
        <f t="shared" si="0"/>
        <v>0</v>
      </c>
      <c r="R30" s="39">
        <f t="shared" si="1"/>
        <v>0</v>
      </c>
      <c r="S30" s="489">
        <v>12</v>
      </c>
      <c r="T30" s="40">
        <v>600</v>
      </c>
      <c r="U30" s="41">
        <f t="shared" si="2"/>
        <v>0</v>
      </c>
      <c r="V30" s="39">
        <f t="shared" si="3"/>
        <v>0</v>
      </c>
      <c r="W30" s="172">
        <f t="shared" si="4"/>
        <v>0</v>
      </c>
      <c r="X30" s="42">
        <f t="shared" si="5"/>
        <v>0</v>
      </c>
      <c r="Y30" s="586">
        <f t="shared" si="6"/>
        <v>0</v>
      </c>
      <c r="Z30" s="78">
        <f t="shared" si="7"/>
        <v>0</v>
      </c>
      <c r="AA30" s="78">
        <f t="shared" si="11"/>
        <v>0</v>
      </c>
      <c r="AB30" s="77">
        <v>1.02</v>
      </c>
      <c r="AC30" s="77">
        <f t="shared" si="8"/>
        <v>0</v>
      </c>
      <c r="AD30" s="77">
        <f t="shared" si="9"/>
        <v>0</v>
      </c>
      <c r="AE30" s="77">
        <f t="shared" si="10"/>
        <v>0</v>
      </c>
      <c r="AF30" s="162" t="str">
        <f>'Preis TECTUBE'!F35</f>
        <v/>
      </c>
      <c r="AG30" s="65">
        <f t="shared" si="12"/>
        <v>0</v>
      </c>
      <c r="AH30" s="443" t="str">
        <f t="shared" si="13"/>
        <v/>
      </c>
    </row>
    <row r="31" spans="1:34" x14ac:dyDescent="0.3">
      <c r="A31" s="412">
        <f>'Preis TECTUBE'!A36</f>
        <v>7088188</v>
      </c>
      <c r="B31" s="513" t="str">
        <f>'Preis TECTUBE'!B36</f>
        <v xml:space="preserve">TECTUBE med        28,0X1,00  5,0M  </v>
      </c>
      <c r="C31" s="111" t="s">
        <v>124</v>
      </c>
      <c r="D31" s="18" t="s">
        <v>125</v>
      </c>
      <c r="E31" s="112" t="s">
        <v>274</v>
      </c>
      <c r="F31" s="147"/>
      <c r="G31" s="158"/>
      <c r="H31" s="158"/>
      <c r="I31" s="552"/>
      <c r="J31" s="552"/>
      <c r="K31" s="148"/>
      <c r="L31" s="745" t="s">
        <v>512</v>
      </c>
      <c r="M31" s="221"/>
      <c r="N31" s="60">
        <v>0.755</v>
      </c>
      <c r="O31" s="489">
        <v>10</v>
      </c>
      <c r="P31" s="37">
        <v>50</v>
      </c>
      <c r="Q31" s="38">
        <f t="shared" si="0"/>
        <v>0</v>
      </c>
      <c r="R31" s="39">
        <f t="shared" si="1"/>
        <v>0</v>
      </c>
      <c r="S31" s="489">
        <v>9</v>
      </c>
      <c r="T31" s="40">
        <v>450</v>
      </c>
      <c r="U31" s="41">
        <f t="shared" si="2"/>
        <v>0</v>
      </c>
      <c r="V31" s="39">
        <f t="shared" si="3"/>
        <v>0</v>
      </c>
      <c r="W31" s="172">
        <f t="shared" si="4"/>
        <v>0</v>
      </c>
      <c r="X31" s="42">
        <f t="shared" si="5"/>
        <v>0</v>
      </c>
      <c r="Y31" s="586">
        <f t="shared" si="6"/>
        <v>0</v>
      </c>
      <c r="Z31" s="78">
        <f t="shared" si="7"/>
        <v>0</v>
      </c>
      <c r="AA31" s="78">
        <f t="shared" si="11"/>
        <v>0</v>
      </c>
      <c r="AB31" s="77">
        <v>1.02</v>
      </c>
      <c r="AC31" s="77">
        <f t="shared" si="8"/>
        <v>0</v>
      </c>
      <c r="AD31" s="77">
        <f t="shared" si="9"/>
        <v>0</v>
      </c>
      <c r="AE31" s="77">
        <f t="shared" si="10"/>
        <v>0</v>
      </c>
      <c r="AF31" s="162" t="str">
        <f>'Preis TECTUBE'!F36</f>
        <v/>
      </c>
      <c r="AG31" s="65">
        <f t="shared" si="12"/>
        <v>0</v>
      </c>
      <c r="AH31" s="443" t="str">
        <f t="shared" si="13"/>
        <v/>
      </c>
    </row>
    <row r="32" spans="1:34" x14ac:dyDescent="0.3">
      <c r="A32" s="412">
        <f>'Preis TECTUBE'!A37</f>
        <v>7088189</v>
      </c>
      <c r="B32" s="513" t="str">
        <f>'Preis TECTUBE'!B37</f>
        <v xml:space="preserve">TECTUBE med        28,0X1,50  5,0M  </v>
      </c>
      <c r="C32" s="111" t="s">
        <v>124</v>
      </c>
      <c r="D32" s="18" t="s">
        <v>125</v>
      </c>
      <c r="E32" s="112" t="s">
        <v>274</v>
      </c>
      <c r="F32" s="147"/>
      <c r="G32" s="158"/>
      <c r="H32" s="158"/>
      <c r="I32" s="552"/>
      <c r="J32" s="552"/>
      <c r="K32" s="148"/>
      <c r="L32" s="745" t="s">
        <v>512</v>
      </c>
      <c r="M32" s="221"/>
      <c r="N32" s="60">
        <v>1.111</v>
      </c>
      <c r="O32" s="489">
        <v>10</v>
      </c>
      <c r="P32" s="37">
        <v>50</v>
      </c>
      <c r="Q32" s="38">
        <f t="shared" si="0"/>
        <v>0</v>
      </c>
      <c r="R32" s="39">
        <f t="shared" si="1"/>
        <v>0</v>
      </c>
      <c r="S32" s="489">
        <v>9</v>
      </c>
      <c r="T32" s="40">
        <v>450</v>
      </c>
      <c r="U32" s="41">
        <f t="shared" si="2"/>
        <v>0</v>
      </c>
      <c r="V32" s="39">
        <f t="shared" si="3"/>
        <v>0</v>
      </c>
      <c r="W32" s="172">
        <f t="shared" si="4"/>
        <v>0</v>
      </c>
      <c r="X32" s="42">
        <f t="shared" si="5"/>
        <v>0</v>
      </c>
      <c r="Y32" s="586">
        <f t="shared" si="6"/>
        <v>0</v>
      </c>
      <c r="Z32" s="78">
        <f t="shared" si="7"/>
        <v>0</v>
      </c>
      <c r="AA32" s="78">
        <f t="shared" si="11"/>
        <v>0</v>
      </c>
      <c r="AB32" s="77">
        <v>1.02</v>
      </c>
      <c r="AC32" s="77">
        <f t="shared" si="8"/>
        <v>0</v>
      </c>
      <c r="AD32" s="77">
        <f t="shared" si="9"/>
        <v>0</v>
      </c>
      <c r="AE32" s="77">
        <f t="shared" si="10"/>
        <v>0</v>
      </c>
      <c r="AF32" s="162" t="str">
        <f>'Preis TECTUBE'!F37</f>
        <v/>
      </c>
      <c r="AG32" s="65">
        <f t="shared" si="12"/>
        <v>0</v>
      </c>
      <c r="AH32" s="443" t="str">
        <f t="shared" si="13"/>
        <v/>
      </c>
    </row>
    <row r="33" spans="1:34" x14ac:dyDescent="0.3">
      <c r="A33" s="412">
        <f>'Preis TECTUBE'!A38</f>
        <v>7088190</v>
      </c>
      <c r="B33" s="513" t="str">
        <f>'Preis TECTUBE'!B38</f>
        <v>TECTUBE med        35,0X1,50  5,0M</v>
      </c>
      <c r="C33" s="111" t="s">
        <v>124</v>
      </c>
      <c r="D33" s="18" t="s">
        <v>125</v>
      </c>
      <c r="E33" s="112" t="s">
        <v>274</v>
      </c>
      <c r="F33" s="147"/>
      <c r="G33" s="158"/>
      <c r="H33" s="158"/>
      <c r="I33" s="552"/>
      <c r="J33" s="552"/>
      <c r="K33" s="148"/>
      <c r="L33" s="745" t="s">
        <v>512</v>
      </c>
      <c r="M33" s="221"/>
      <c r="N33" s="60">
        <v>1.4039999999999999</v>
      </c>
      <c r="O33" s="489">
        <v>5</v>
      </c>
      <c r="P33" s="37">
        <v>25</v>
      </c>
      <c r="Q33" s="38">
        <f t="shared" si="0"/>
        <v>0</v>
      </c>
      <c r="R33" s="39">
        <f t="shared" si="1"/>
        <v>0</v>
      </c>
      <c r="S33" s="489">
        <v>9</v>
      </c>
      <c r="T33" s="40">
        <v>225</v>
      </c>
      <c r="U33" s="41">
        <f t="shared" si="2"/>
        <v>0</v>
      </c>
      <c r="V33" s="39">
        <f t="shared" si="3"/>
        <v>0</v>
      </c>
      <c r="W33" s="172">
        <f t="shared" si="4"/>
        <v>0</v>
      </c>
      <c r="X33" s="42">
        <f t="shared" si="5"/>
        <v>0</v>
      </c>
      <c r="Y33" s="586">
        <f t="shared" si="6"/>
        <v>0</v>
      </c>
      <c r="Z33" s="78">
        <f t="shared" si="7"/>
        <v>0</v>
      </c>
      <c r="AA33" s="78">
        <f t="shared" si="11"/>
        <v>0</v>
      </c>
      <c r="AB33" s="77">
        <v>1.02</v>
      </c>
      <c r="AC33" s="77">
        <f t="shared" si="8"/>
        <v>0</v>
      </c>
      <c r="AD33" s="77">
        <f t="shared" si="9"/>
        <v>0</v>
      </c>
      <c r="AE33" s="77">
        <f t="shared" si="10"/>
        <v>0</v>
      </c>
      <c r="AF33" s="162" t="str">
        <f>'Preis TECTUBE'!F38</f>
        <v/>
      </c>
      <c r="AG33" s="65">
        <f t="shared" si="12"/>
        <v>0</v>
      </c>
      <c r="AH33" s="443" t="str">
        <f t="shared" si="13"/>
        <v/>
      </c>
    </row>
    <row r="34" spans="1:34" x14ac:dyDescent="0.3">
      <c r="A34" s="412">
        <f>'Preis TECTUBE'!A39</f>
        <v>7146290</v>
      </c>
      <c r="B34" s="513" t="str">
        <f>'Preis TECTUBE'!B39</f>
        <v>TECTUBE med        35,0X1,00  5,0M</v>
      </c>
      <c r="C34" s="111" t="s">
        <v>124</v>
      </c>
      <c r="D34" s="18" t="s">
        <v>125</v>
      </c>
      <c r="E34" s="112" t="s">
        <v>274</v>
      </c>
      <c r="F34" s="147"/>
      <c r="G34" s="158"/>
      <c r="H34" s="158"/>
      <c r="I34" s="552"/>
      <c r="J34" s="552"/>
      <c r="K34" s="148"/>
      <c r="L34" s="745" t="s">
        <v>512</v>
      </c>
      <c r="M34" s="221"/>
      <c r="N34" s="60">
        <v>0.95</v>
      </c>
      <c r="O34" s="489">
        <v>5</v>
      </c>
      <c r="P34" s="37">
        <v>25</v>
      </c>
      <c r="Q34" s="38">
        <f t="shared" si="0"/>
        <v>0</v>
      </c>
      <c r="R34" s="39">
        <f t="shared" si="1"/>
        <v>0</v>
      </c>
      <c r="S34" s="489">
        <v>9</v>
      </c>
      <c r="T34" s="40">
        <v>225</v>
      </c>
      <c r="U34" s="41">
        <f t="shared" si="2"/>
        <v>0</v>
      </c>
      <c r="V34" s="39">
        <f t="shared" si="3"/>
        <v>0</v>
      </c>
      <c r="W34" s="172">
        <f t="shared" si="4"/>
        <v>0</v>
      </c>
      <c r="X34" s="42">
        <f t="shared" si="5"/>
        <v>0</v>
      </c>
      <c r="Y34" s="586">
        <f t="shared" si="6"/>
        <v>0</v>
      </c>
      <c r="Z34" s="78">
        <f t="shared" si="7"/>
        <v>0</v>
      </c>
      <c r="AA34" s="78">
        <f t="shared" si="11"/>
        <v>0</v>
      </c>
      <c r="AB34" s="77">
        <v>1.02</v>
      </c>
      <c r="AC34" s="77">
        <f t="shared" si="8"/>
        <v>0</v>
      </c>
      <c r="AD34" s="77">
        <f t="shared" si="9"/>
        <v>0</v>
      </c>
      <c r="AE34" s="77">
        <f t="shared" si="10"/>
        <v>0</v>
      </c>
      <c r="AF34" s="162" t="str">
        <f>'Preis TECTUBE'!F39</f>
        <v/>
      </c>
      <c r="AG34" s="65">
        <f t="shared" si="12"/>
        <v>0</v>
      </c>
      <c r="AH34" s="443" t="str">
        <f t="shared" si="13"/>
        <v/>
      </c>
    </row>
    <row r="35" spans="1:34" x14ac:dyDescent="0.3">
      <c r="A35" s="412">
        <f>'Preis TECTUBE'!A40</f>
        <v>7088191</v>
      </c>
      <c r="B35" s="513" t="str">
        <f>'Preis TECTUBE'!B40</f>
        <v>TECTUBE med        42,0X1,50  5,0M</v>
      </c>
      <c r="C35" s="111" t="s">
        <v>124</v>
      </c>
      <c r="D35" s="18" t="s">
        <v>125</v>
      </c>
      <c r="E35" s="112" t="s">
        <v>274</v>
      </c>
      <c r="F35" s="147"/>
      <c r="G35" s="158"/>
      <c r="H35" s="158"/>
      <c r="I35" s="552"/>
      <c r="J35" s="552"/>
      <c r="K35" s="148"/>
      <c r="L35" s="745" t="s">
        <v>512</v>
      </c>
      <c r="M35" s="221"/>
      <c r="N35" s="60">
        <v>1.698</v>
      </c>
      <c r="O35" s="489">
        <v>5</v>
      </c>
      <c r="P35" s="37">
        <v>25</v>
      </c>
      <c r="Q35" s="38">
        <f t="shared" si="0"/>
        <v>0</v>
      </c>
      <c r="R35" s="39">
        <f t="shared" si="1"/>
        <v>0</v>
      </c>
      <c r="S35" s="489">
        <v>9</v>
      </c>
      <c r="T35" s="40">
        <v>225</v>
      </c>
      <c r="U35" s="41">
        <f t="shared" si="2"/>
        <v>0</v>
      </c>
      <c r="V35" s="39">
        <f t="shared" si="3"/>
        <v>0</v>
      </c>
      <c r="W35" s="172">
        <f t="shared" si="4"/>
        <v>0</v>
      </c>
      <c r="X35" s="42">
        <f t="shared" si="5"/>
        <v>0</v>
      </c>
      <c r="Y35" s="586">
        <f t="shared" si="6"/>
        <v>0</v>
      </c>
      <c r="Z35" s="78">
        <f t="shared" si="7"/>
        <v>0</v>
      </c>
      <c r="AA35" s="78">
        <f t="shared" si="11"/>
        <v>0</v>
      </c>
      <c r="AB35" s="77">
        <v>1.02</v>
      </c>
      <c r="AC35" s="77">
        <f t="shared" si="8"/>
        <v>0</v>
      </c>
      <c r="AD35" s="77">
        <f t="shared" si="9"/>
        <v>0</v>
      </c>
      <c r="AE35" s="77">
        <f t="shared" si="10"/>
        <v>0</v>
      </c>
      <c r="AF35" s="162" t="str">
        <f>'Preis TECTUBE'!F40</f>
        <v/>
      </c>
      <c r="AG35" s="65">
        <f t="shared" si="12"/>
        <v>0</v>
      </c>
      <c r="AH35" s="443" t="str">
        <f t="shared" si="13"/>
        <v/>
      </c>
    </row>
    <row r="36" spans="1:34" ht="14.5" thickBot="1" x14ac:dyDescent="0.35">
      <c r="A36" s="413">
        <f>'Preis TECTUBE'!A41</f>
        <v>7146291</v>
      </c>
      <c r="B36" s="514" t="str">
        <f>'Preis TECTUBE'!B41</f>
        <v>TECTUBE med        42,0X1,00  5,0M</v>
      </c>
      <c r="C36" s="113" t="s">
        <v>124</v>
      </c>
      <c r="D36" s="19" t="s">
        <v>125</v>
      </c>
      <c r="E36" s="114" t="s">
        <v>274</v>
      </c>
      <c r="F36" s="156"/>
      <c r="G36" s="165"/>
      <c r="H36" s="165"/>
      <c r="I36" s="553"/>
      <c r="J36" s="553"/>
      <c r="K36" s="154"/>
      <c r="L36" s="746" t="s">
        <v>512</v>
      </c>
      <c r="M36" s="222"/>
      <c r="N36" s="61">
        <v>1.1459999999999999</v>
      </c>
      <c r="O36" s="490">
        <v>5</v>
      </c>
      <c r="P36" s="49">
        <v>25</v>
      </c>
      <c r="Q36" s="44">
        <f t="shared" si="0"/>
        <v>0</v>
      </c>
      <c r="R36" s="45">
        <f t="shared" si="1"/>
        <v>0</v>
      </c>
      <c r="S36" s="490">
        <v>9</v>
      </c>
      <c r="T36" s="46">
        <v>225</v>
      </c>
      <c r="U36" s="47">
        <f t="shared" si="2"/>
        <v>0</v>
      </c>
      <c r="V36" s="45">
        <f t="shared" si="3"/>
        <v>0</v>
      </c>
      <c r="W36" s="173">
        <f t="shared" si="4"/>
        <v>0</v>
      </c>
      <c r="X36" s="48">
        <f t="shared" si="5"/>
        <v>0</v>
      </c>
      <c r="Y36" s="587">
        <f t="shared" si="6"/>
        <v>0</v>
      </c>
      <c r="Z36" s="107">
        <f t="shared" si="7"/>
        <v>0</v>
      </c>
      <c r="AA36" s="107">
        <f t="shared" si="11"/>
        <v>0</v>
      </c>
      <c r="AB36" s="108">
        <v>1.02</v>
      </c>
      <c r="AC36" s="108">
        <f t="shared" si="8"/>
        <v>0</v>
      </c>
      <c r="AD36" s="108">
        <f t="shared" si="9"/>
        <v>0</v>
      </c>
      <c r="AE36" s="108">
        <f t="shared" si="10"/>
        <v>0</v>
      </c>
      <c r="AF36" s="166" t="str">
        <f>'Preis TECTUBE'!F41</f>
        <v/>
      </c>
      <c r="AG36" s="66">
        <f t="shared" si="12"/>
        <v>0</v>
      </c>
      <c r="AH36" s="443" t="str">
        <f t="shared" si="13"/>
        <v/>
      </c>
    </row>
    <row r="37" spans="1:34" x14ac:dyDescent="0.3">
      <c r="A37" s="512">
        <f>'Preis TECTUBE'!A43</f>
        <v>7139297</v>
      </c>
      <c r="B37" s="512" t="str">
        <f>'Preis TECTUBE'!B43</f>
        <v xml:space="preserve">TECTUBE med        22,0X1,00  5,0M  </v>
      </c>
      <c r="C37" s="109" t="s">
        <v>124</v>
      </c>
      <c r="D37" s="17" t="s">
        <v>125</v>
      </c>
      <c r="E37" s="110" t="s">
        <v>275</v>
      </c>
      <c r="F37" s="151"/>
      <c r="G37" s="163"/>
      <c r="H37" s="163"/>
      <c r="I37" s="551"/>
      <c r="J37" s="551"/>
      <c r="K37" s="551"/>
      <c r="L37" s="744" t="s">
        <v>512</v>
      </c>
      <c r="M37" s="558"/>
      <c r="N37" s="59">
        <v>0.58699999999999997</v>
      </c>
      <c r="O37" s="488">
        <v>5</v>
      </c>
      <c r="P37" s="26">
        <v>25</v>
      </c>
      <c r="Q37" s="27">
        <f t="shared" si="0"/>
        <v>0</v>
      </c>
      <c r="R37" s="28">
        <f t="shared" si="1"/>
        <v>0</v>
      </c>
      <c r="S37" s="488">
        <v>24</v>
      </c>
      <c r="T37" s="29">
        <v>600</v>
      </c>
      <c r="U37" s="30">
        <f t="shared" si="2"/>
        <v>0</v>
      </c>
      <c r="V37" s="28">
        <f t="shared" si="3"/>
        <v>0</v>
      </c>
      <c r="W37" s="178">
        <f t="shared" si="4"/>
        <v>0</v>
      </c>
      <c r="X37" s="31">
        <f t="shared" si="5"/>
        <v>0</v>
      </c>
      <c r="Y37" s="585">
        <f t="shared" si="6"/>
        <v>0</v>
      </c>
      <c r="Z37" s="105">
        <f t="shared" si="7"/>
        <v>0</v>
      </c>
      <c r="AA37" s="105">
        <f t="shared" si="11"/>
        <v>0</v>
      </c>
      <c r="AB37" s="106">
        <v>1.02</v>
      </c>
      <c r="AC37" s="106">
        <f t="shared" si="8"/>
        <v>0</v>
      </c>
      <c r="AD37" s="106">
        <f t="shared" si="9"/>
        <v>0</v>
      </c>
      <c r="AE37" s="106">
        <f t="shared" si="10"/>
        <v>0</v>
      </c>
      <c r="AF37" s="179" t="str">
        <f>'Preis TECTUBE'!F43</f>
        <v/>
      </c>
      <c r="AG37" s="64">
        <f t="shared" si="12"/>
        <v>0</v>
      </c>
      <c r="AH37" s="443" t="str">
        <f t="shared" si="13"/>
        <v/>
      </c>
    </row>
    <row r="38" spans="1:34" x14ac:dyDescent="0.3">
      <c r="A38" s="513">
        <f>'Preis TECTUBE'!A44</f>
        <v>7139296</v>
      </c>
      <c r="B38" s="513" t="str">
        <f>'Preis TECTUBE'!B44</f>
        <v xml:space="preserve">TECTUBE med        28,0X1,50  5,0M  </v>
      </c>
      <c r="C38" s="111" t="s">
        <v>124</v>
      </c>
      <c r="D38" s="18" t="s">
        <v>125</v>
      </c>
      <c r="E38" s="112" t="s">
        <v>275</v>
      </c>
      <c r="F38" s="147"/>
      <c r="G38" s="158"/>
      <c r="H38" s="158"/>
      <c r="I38" s="552"/>
      <c r="J38" s="552"/>
      <c r="K38" s="552"/>
      <c r="L38" s="745" t="s">
        <v>512</v>
      </c>
      <c r="M38" s="559"/>
      <c r="N38" s="60">
        <v>1.111</v>
      </c>
      <c r="O38" s="489">
        <v>5</v>
      </c>
      <c r="P38" s="37">
        <v>25</v>
      </c>
      <c r="Q38" s="38">
        <f t="shared" ref="Q38:Q47" si="14">ROUND((Y38-U38)*T38/P38,0)</f>
        <v>0</v>
      </c>
      <c r="R38" s="39">
        <f t="shared" si="1"/>
        <v>0</v>
      </c>
      <c r="S38" s="489">
        <v>18</v>
      </c>
      <c r="T38" s="40">
        <v>450</v>
      </c>
      <c r="U38" s="41">
        <f t="shared" si="2"/>
        <v>0</v>
      </c>
      <c r="V38" s="39">
        <f t="shared" si="3"/>
        <v>0</v>
      </c>
      <c r="W38" s="172">
        <f t="shared" ref="W38:W47" si="15">N38*X38</f>
        <v>0</v>
      </c>
      <c r="X38" s="42">
        <f t="shared" si="5"/>
        <v>0</v>
      </c>
      <c r="Y38" s="586">
        <f t="shared" ref="Y38:Y47" si="16">ROUND(M38/T38,3)</f>
        <v>0</v>
      </c>
      <c r="Z38" s="78">
        <f t="shared" ref="Z38:Z47" si="17">R38/T38</f>
        <v>0</v>
      </c>
      <c r="AA38" s="78">
        <f t="shared" si="11"/>
        <v>0</v>
      </c>
      <c r="AB38" s="77">
        <v>1.02</v>
      </c>
      <c r="AC38" s="77">
        <f t="shared" si="8"/>
        <v>0</v>
      </c>
      <c r="AD38" s="77">
        <f t="shared" ref="AD38:AD47" si="18">U38*AB38</f>
        <v>0</v>
      </c>
      <c r="AE38" s="77">
        <f t="shared" si="10"/>
        <v>0</v>
      </c>
      <c r="AF38" s="162" t="str">
        <f>'Preis TECTUBE'!F44</f>
        <v/>
      </c>
      <c r="AG38" s="65">
        <f t="shared" si="12"/>
        <v>0</v>
      </c>
      <c r="AH38" s="443" t="str">
        <f t="shared" si="13"/>
        <v/>
      </c>
    </row>
    <row r="39" spans="1:34" x14ac:dyDescent="0.3">
      <c r="A39" s="513">
        <f>'Preis TECTUBE'!A45</f>
        <v>7139298</v>
      </c>
      <c r="B39" s="513" t="str">
        <f>'Preis TECTUBE'!B45</f>
        <v>TECTUBE med        35,0X1,50  5,0M</v>
      </c>
      <c r="C39" s="111" t="s">
        <v>124</v>
      </c>
      <c r="D39" s="18" t="s">
        <v>125</v>
      </c>
      <c r="E39" s="112" t="s">
        <v>275</v>
      </c>
      <c r="F39" s="147"/>
      <c r="G39" s="158"/>
      <c r="H39" s="158"/>
      <c r="I39" s="552"/>
      <c r="J39" s="552"/>
      <c r="K39" s="552"/>
      <c r="L39" s="745" t="s">
        <v>512</v>
      </c>
      <c r="M39" s="559"/>
      <c r="N39" s="60">
        <v>1.4039999999999999</v>
      </c>
      <c r="O39" s="489">
        <v>3</v>
      </c>
      <c r="P39" s="37">
        <v>15</v>
      </c>
      <c r="Q39" s="38">
        <f t="shared" si="14"/>
        <v>0</v>
      </c>
      <c r="R39" s="39">
        <f t="shared" si="1"/>
        <v>0</v>
      </c>
      <c r="S39" s="489">
        <v>15</v>
      </c>
      <c r="T39" s="40">
        <v>225</v>
      </c>
      <c r="U39" s="41">
        <f t="shared" si="2"/>
        <v>0</v>
      </c>
      <c r="V39" s="39">
        <f t="shared" si="3"/>
        <v>0</v>
      </c>
      <c r="W39" s="172">
        <f t="shared" si="15"/>
        <v>0</v>
      </c>
      <c r="X39" s="42">
        <f t="shared" si="5"/>
        <v>0</v>
      </c>
      <c r="Y39" s="586">
        <f t="shared" si="16"/>
        <v>0</v>
      </c>
      <c r="Z39" s="78">
        <f t="shared" si="17"/>
        <v>0</v>
      </c>
      <c r="AA39" s="78">
        <f t="shared" si="11"/>
        <v>0</v>
      </c>
      <c r="AB39" s="77">
        <v>1.02</v>
      </c>
      <c r="AC39" s="77">
        <f t="shared" si="8"/>
        <v>0</v>
      </c>
      <c r="AD39" s="77">
        <f t="shared" si="18"/>
        <v>0</v>
      </c>
      <c r="AE39" s="77">
        <f t="shared" si="10"/>
        <v>0</v>
      </c>
      <c r="AF39" s="162" t="str">
        <f>'Preis TECTUBE'!F45</f>
        <v/>
      </c>
      <c r="AG39" s="65">
        <f t="shared" si="12"/>
        <v>0</v>
      </c>
      <c r="AH39" s="443" t="str">
        <f t="shared" si="13"/>
        <v/>
      </c>
    </row>
    <row r="40" spans="1:34" x14ac:dyDescent="0.3">
      <c r="A40" s="513">
        <f>'Preis TECTUBE'!A46</f>
        <v>7139299</v>
      </c>
      <c r="B40" s="513" t="str">
        <f>'Preis TECTUBE'!B46</f>
        <v>TECTUBE med        42,0X1,50  5,0M</v>
      </c>
      <c r="C40" s="111" t="s">
        <v>124</v>
      </c>
      <c r="D40" s="18" t="s">
        <v>125</v>
      </c>
      <c r="E40" s="112" t="s">
        <v>275</v>
      </c>
      <c r="F40" s="147"/>
      <c r="G40" s="158"/>
      <c r="H40" s="158"/>
      <c r="I40" s="552"/>
      <c r="J40" s="552"/>
      <c r="K40" s="552"/>
      <c r="L40" s="745" t="s">
        <v>512</v>
      </c>
      <c r="M40" s="559"/>
      <c r="N40" s="60">
        <v>1.698</v>
      </c>
      <c r="O40" s="489">
        <v>3</v>
      </c>
      <c r="P40" s="37">
        <v>15</v>
      </c>
      <c r="Q40" s="38">
        <f t="shared" si="14"/>
        <v>0</v>
      </c>
      <c r="R40" s="39">
        <f t="shared" si="1"/>
        <v>0</v>
      </c>
      <c r="S40" s="489">
        <v>15</v>
      </c>
      <c r="T40" s="40">
        <v>225</v>
      </c>
      <c r="U40" s="41">
        <f t="shared" si="2"/>
        <v>0</v>
      </c>
      <c r="V40" s="39">
        <f t="shared" si="3"/>
        <v>0</v>
      </c>
      <c r="W40" s="172">
        <f t="shared" si="15"/>
        <v>0</v>
      </c>
      <c r="X40" s="42">
        <f t="shared" si="5"/>
        <v>0</v>
      </c>
      <c r="Y40" s="586">
        <f t="shared" si="16"/>
        <v>0</v>
      </c>
      <c r="Z40" s="78">
        <f t="shared" si="17"/>
        <v>0</v>
      </c>
      <c r="AA40" s="78">
        <f t="shared" si="11"/>
        <v>0</v>
      </c>
      <c r="AB40" s="77">
        <v>1.02</v>
      </c>
      <c r="AC40" s="77">
        <f t="shared" si="8"/>
        <v>0</v>
      </c>
      <c r="AD40" s="77">
        <f t="shared" si="18"/>
        <v>0</v>
      </c>
      <c r="AE40" s="77">
        <f t="shared" si="10"/>
        <v>0</v>
      </c>
      <c r="AF40" s="162" t="str">
        <f>'Preis TECTUBE'!F46</f>
        <v/>
      </c>
      <c r="AG40" s="65">
        <f t="shared" si="12"/>
        <v>0</v>
      </c>
      <c r="AH40" s="443" t="str">
        <f t="shared" si="13"/>
        <v/>
      </c>
    </row>
    <row r="41" spans="1:34" x14ac:dyDescent="0.3">
      <c r="A41" s="513">
        <f>'Preis TECTUBE'!A47</f>
        <v>7146292</v>
      </c>
      <c r="B41" s="513" t="str">
        <f>'Preis TECTUBE'!B47</f>
        <v>TECTUBE med        54,0X1,50  5,0M</v>
      </c>
      <c r="C41" s="111" t="s">
        <v>124</v>
      </c>
      <c r="D41" s="18" t="s">
        <v>125</v>
      </c>
      <c r="E41" s="112" t="s">
        <v>275</v>
      </c>
      <c r="F41" s="147"/>
      <c r="G41" s="158"/>
      <c r="H41" s="158"/>
      <c r="I41" s="552"/>
      <c r="J41" s="552"/>
      <c r="K41" s="552"/>
      <c r="L41" s="745" t="s">
        <v>512</v>
      </c>
      <c r="M41" s="559"/>
      <c r="N41" s="60">
        <v>2.2010000000000001</v>
      </c>
      <c r="O41" s="489">
        <v>3</v>
      </c>
      <c r="P41" s="37">
        <v>15</v>
      </c>
      <c r="Q41" s="38">
        <f t="shared" si="14"/>
        <v>0</v>
      </c>
      <c r="R41" s="39">
        <f t="shared" si="1"/>
        <v>0</v>
      </c>
      <c r="S41" s="489">
        <v>10</v>
      </c>
      <c r="T41" s="40">
        <v>150</v>
      </c>
      <c r="U41" s="41">
        <f t="shared" si="2"/>
        <v>0</v>
      </c>
      <c r="V41" s="39">
        <f t="shared" si="3"/>
        <v>0</v>
      </c>
      <c r="W41" s="172">
        <f t="shared" si="15"/>
        <v>0</v>
      </c>
      <c r="X41" s="42">
        <f t="shared" si="5"/>
        <v>0</v>
      </c>
      <c r="Y41" s="586">
        <f t="shared" si="16"/>
        <v>0</v>
      </c>
      <c r="Z41" s="78">
        <f t="shared" si="17"/>
        <v>0</v>
      </c>
      <c r="AA41" s="78">
        <f t="shared" si="11"/>
        <v>0</v>
      </c>
      <c r="AB41" s="77">
        <v>1.02</v>
      </c>
      <c r="AC41" s="77">
        <f t="shared" si="8"/>
        <v>0</v>
      </c>
      <c r="AD41" s="77">
        <f t="shared" si="18"/>
        <v>0</v>
      </c>
      <c r="AE41" s="77">
        <f t="shared" si="10"/>
        <v>0</v>
      </c>
      <c r="AF41" s="162" t="str">
        <f>'Preis TECTUBE'!F47</f>
        <v/>
      </c>
      <c r="AG41" s="65">
        <f t="shared" si="12"/>
        <v>0</v>
      </c>
      <c r="AH41" s="443" t="str">
        <f t="shared" si="13"/>
        <v/>
      </c>
    </row>
    <row r="42" spans="1:34" x14ac:dyDescent="0.3">
      <c r="A42" s="513">
        <f>'Preis TECTUBE'!A48</f>
        <v>7088192</v>
      </c>
      <c r="B42" s="513" t="str">
        <f>'Preis TECTUBE'!B48</f>
        <v>TECTUBE med        54,0X2,00  5,0M</v>
      </c>
      <c r="C42" s="111" t="s">
        <v>124</v>
      </c>
      <c r="D42" s="18" t="s">
        <v>125</v>
      </c>
      <c r="E42" s="112" t="s">
        <v>275</v>
      </c>
      <c r="F42" s="147"/>
      <c r="G42" s="158"/>
      <c r="H42" s="158"/>
      <c r="I42" s="552"/>
      <c r="J42" s="552"/>
      <c r="K42" s="552"/>
      <c r="L42" s="745" t="s">
        <v>512</v>
      </c>
      <c r="M42" s="559"/>
      <c r="N42" s="60">
        <v>2.9060000000000001</v>
      </c>
      <c r="O42" s="489">
        <v>3</v>
      </c>
      <c r="P42" s="37">
        <v>15</v>
      </c>
      <c r="Q42" s="38">
        <f t="shared" si="14"/>
        <v>0</v>
      </c>
      <c r="R42" s="39">
        <f t="shared" si="1"/>
        <v>0</v>
      </c>
      <c r="S42" s="489">
        <v>10</v>
      </c>
      <c r="T42" s="40">
        <v>150</v>
      </c>
      <c r="U42" s="41">
        <f t="shared" si="2"/>
        <v>0</v>
      </c>
      <c r="V42" s="39">
        <f t="shared" si="3"/>
        <v>0</v>
      </c>
      <c r="W42" s="172">
        <f t="shared" si="15"/>
        <v>0</v>
      </c>
      <c r="X42" s="42">
        <f t="shared" si="5"/>
        <v>0</v>
      </c>
      <c r="Y42" s="586">
        <f t="shared" si="16"/>
        <v>0</v>
      </c>
      <c r="Z42" s="78">
        <f t="shared" si="17"/>
        <v>0</v>
      </c>
      <c r="AA42" s="78">
        <f t="shared" si="11"/>
        <v>0</v>
      </c>
      <c r="AB42" s="77">
        <v>1.02</v>
      </c>
      <c r="AC42" s="77">
        <f t="shared" si="8"/>
        <v>0</v>
      </c>
      <c r="AD42" s="77">
        <f t="shared" si="18"/>
        <v>0</v>
      </c>
      <c r="AE42" s="77">
        <f t="shared" si="10"/>
        <v>0</v>
      </c>
      <c r="AF42" s="162" t="str">
        <f>'Preis TECTUBE'!F48</f>
        <v/>
      </c>
      <c r="AG42" s="65">
        <f t="shared" si="12"/>
        <v>0</v>
      </c>
      <c r="AH42" s="443" t="str">
        <f t="shared" si="13"/>
        <v/>
      </c>
    </row>
    <row r="43" spans="1:34" x14ac:dyDescent="0.3">
      <c r="A43" s="513">
        <f>'Preis TECTUBE'!A49</f>
        <v>7150640</v>
      </c>
      <c r="B43" s="513" t="str">
        <f>'Preis TECTUBE'!B49</f>
        <v>TECTUBE med        64,0X2,00  5,0M</v>
      </c>
      <c r="C43" s="111" t="s">
        <v>124</v>
      </c>
      <c r="D43" s="18" t="s">
        <v>125</v>
      </c>
      <c r="E43" s="112" t="s">
        <v>275</v>
      </c>
      <c r="F43" s="147"/>
      <c r="G43" s="158"/>
      <c r="H43" s="158"/>
      <c r="I43" s="552"/>
      <c r="J43" s="552"/>
      <c r="K43" s="552"/>
      <c r="L43" s="745" t="s">
        <v>512</v>
      </c>
      <c r="M43" s="559"/>
      <c r="N43" s="60">
        <v>3.4670000000000001</v>
      </c>
      <c r="O43" s="489">
        <v>2</v>
      </c>
      <c r="P43" s="37">
        <v>10</v>
      </c>
      <c r="Q43" s="38">
        <f t="shared" si="14"/>
        <v>0</v>
      </c>
      <c r="R43" s="39">
        <f t="shared" si="1"/>
        <v>0</v>
      </c>
      <c r="S43" s="489">
        <v>10</v>
      </c>
      <c r="T43" s="40">
        <v>100</v>
      </c>
      <c r="U43" s="41">
        <f t="shared" si="2"/>
        <v>0</v>
      </c>
      <c r="V43" s="39">
        <f t="shared" si="3"/>
        <v>0</v>
      </c>
      <c r="W43" s="172">
        <f t="shared" si="15"/>
        <v>0</v>
      </c>
      <c r="X43" s="42">
        <f t="shared" si="5"/>
        <v>0</v>
      </c>
      <c r="Y43" s="586">
        <f t="shared" si="16"/>
        <v>0</v>
      </c>
      <c r="Z43" s="78">
        <f t="shared" si="17"/>
        <v>0</v>
      </c>
      <c r="AA43" s="78">
        <f t="shared" si="11"/>
        <v>0</v>
      </c>
      <c r="AB43" s="77">
        <v>1.02</v>
      </c>
      <c r="AC43" s="77">
        <f t="shared" si="8"/>
        <v>0</v>
      </c>
      <c r="AD43" s="77">
        <f t="shared" si="18"/>
        <v>0</v>
      </c>
      <c r="AE43" s="77">
        <f t="shared" si="10"/>
        <v>0</v>
      </c>
      <c r="AF43" s="162" t="str">
        <f>'Preis TECTUBE'!F49</f>
        <v/>
      </c>
      <c r="AG43" s="65">
        <f t="shared" si="12"/>
        <v>0</v>
      </c>
      <c r="AH43" s="443" t="str">
        <f t="shared" si="13"/>
        <v/>
      </c>
    </row>
    <row r="44" spans="1:34" x14ac:dyDescent="0.3">
      <c r="A44" s="513">
        <f>'Preis TECTUBE'!A50</f>
        <v>7088196</v>
      </c>
      <c r="B44" s="513" t="str">
        <f>'Preis TECTUBE'!B50</f>
        <v>TECTUBE med        76,1X2,00  5,0M</v>
      </c>
      <c r="C44" s="111" t="s">
        <v>124</v>
      </c>
      <c r="D44" s="18" t="s">
        <v>125</v>
      </c>
      <c r="E44" s="112" t="s">
        <v>275</v>
      </c>
      <c r="F44" s="147"/>
      <c r="G44" s="158"/>
      <c r="H44" s="158"/>
      <c r="I44" s="552"/>
      <c r="J44" s="552"/>
      <c r="K44" s="552"/>
      <c r="L44" s="745" t="s">
        <v>512</v>
      </c>
      <c r="M44" s="559"/>
      <c r="N44" s="60">
        <v>4.1440000000000001</v>
      </c>
      <c r="O44" s="489">
        <v>2</v>
      </c>
      <c r="P44" s="37">
        <v>10</v>
      </c>
      <c r="Q44" s="38">
        <f t="shared" si="14"/>
        <v>0</v>
      </c>
      <c r="R44" s="39">
        <f t="shared" si="1"/>
        <v>0</v>
      </c>
      <c r="S44" s="489">
        <v>10</v>
      </c>
      <c r="T44" s="40">
        <v>100</v>
      </c>
      <c r="U44" s="41">
        <f t="shared" si="2"/>
        <v>0</v>
      </c>
      <c r="V44" s="39">
        <f t="shared" si="3"/>
        <v>0</v>
      </c>
      <c r="W44" s="172">
        <f t="shared" si="15"/>
        <v>0</v>
      </c>
      <c r="X44" s="42">
        <f t="shared" si="5"/>
        <v>0</v>
      </c>
      <c r="Y44" s="586">
        <f t="shared" si="16"/>
        <v>0</v>
      </c>
      <c r="Z44" s="78">
        <f t="shared" si="17"/>
        <v>0</v>
      </c>
      <c r="AA44" s="78">
        <f t="shared" si="11"/>
        <v>0</v>
      </c>
      <c r="AB44" s="77">
        <v>1.02</v>
      </c>
      <c r="AC44" s="77">
        <f t="shared" si="8"/>
        <v>0</v>
      </c>
      <c r="AD44" s="77">
        <f t="shared" si="18"/>
        <v>0</v>
      </c>
      <c r="AE44" s="77">
        <f t="shared" si="10"/>
        <v>0</v>
      </c>
      <c r="AF44" s="162" t="str">
        <f>'Preis TECTUBE'!F50</f>
        <v/>
      </c>
      <c r="AG44" s="65">
        <f t="shared" si="12"/>
        <v>0</v>
      </c>
      <c r="AH44" s="443" t="str">
        <f t="shared" si="13"/>
        <v/>
      </c>
    </row>
    <row r="45" spans="1:34" x14ac:dyDescent="0.3">
      <c r="A45" s="513">
        <f>'Preis TECTUBE'!A51</f>
        <v>7088542</v>
      </c>
      <c r="B45" s="513" t="str">
        <f>'Preis TECTUBE'!B51</f>
        <v>TECTUBE med        88,9X2,00  5,0M</v>
      </c>
      <c r="C45" s="111" t="s">
        <v>124</v>
      </c>
      <c r="D45" s="18" t="s">
        <v>125</v>
      </c>
      <c r="E45" s="112" t="s">
        <v>275</v>
      </c>
      <c r="F45" s="147"/>
      <c r="G45" s="158"/>
      <c r="H45" s="158"/>
      <c r="I45" s="552"/>
      <c r="J45" s="552"/>
      <c r="K45" s="552"/>
      <c r="L45" s="745" t="s">
        <v>512</v>
      </c>
      <c r="M45" s="559"/>
      <c r="N45" s="60">
        <v>4.859</v>
      </c>
      <c r="O45" s="489">
        <v>2</v>
      </c>
      <c r="P45" s="37">
        <v>10</v>
      </c>
      <c r="Q45" s="38">
        <f t="shared" si="14"/>
        <v>0</v>
      </c>
      <c r="R45" s="39">
        <f t="shared" si="1"/>
        <v>0</v>
      </c>
      <c r="S45" s="489">
        <v>10</v>
      </c>
      <c r="T45" s="40">
        <v>100</v>
      </c>
      <c r="U45" s="41">
        <f t="shared" si="2"/>
        <v>0</v>
      </c>
      <c r="V45" s="39">
        <f t="shared" si="3"/>
        <v>0</v>
      </c>
      <c r="W45" s="172">
        <f t="shared" si="15"/>
        <v>0</v>
      </c>
      <c r="X45" s="42">
        <f t="shared" si="5"/>
        <v>0</v>
      </c>
      <c r="Y45" s="586">
        <f t="shared" si="16"/>
        <v>0</v>
      </c>
      <c r="Z45" s="78">
        <f t="shared" si="17"/>
        <v>0</v>
      </c>
      <c r="AA45" s="78">
        <f t="shared" si="11"/>
        <v>0</v>
      </c>
      <c r="AB45" s="77">
        <v>1.02</v>
      </c>
      <c r="AC45" s="77">
        <f t="shared" si="8"/>
        <v>0</v>
      </c>
      <c r="AD45" s="77">
        <f t="shared" si="18"/>
        <v>0</v>
      </c>
      <c r="AE45" s="77">
        <f t="shared" si="10"/>
        <v>0</v>
      </c>
      <c r="AF45" s="162" t="str">
        <f>'Preis TECTUBE'!F51</f>
        <v/>
      </c>
      <c r="AG45" s="65">
        <f t="shared" si="12"/>
        <v>0</v>
      </c>
      <c r="AH45" s="443" t="str">
        <f t="shared" si="13"/>
        <v/>
      </c>
    </row>
    <row r="46" spans="1:34" ht="14.5" thickBot="1" x14ac:dyDescent="0.35">
      <c r="A46" s="514">
        <f>'Preis TECTUBE'!A52</f>
        <v>7089463</v>
      </c>
      <c r="B46" s="514" t="str">
        <f>'Preis TECTUBE'!B52</f>
        <v>TECTUBE med        108,0X2,50  5,0M</v>
      </c>
      <c r="C46" s="113" t="s">
        <v>124</v>
      </c>
      <c r="D46" s="19" t="s">
        <v>125</v>
      </c>
      <c r="E46" s="114" t="s">
        <v>275</v>
      </c>
      <c r="F46" s="156"/>
      <c r="G46" s="165"/>
      <c r="H46" s="165"/>
      <c r="I46" s="553"/>
      <c r="J46" s="553"/>
      <c r="K46" s="553"/>
      <c r="L46" s="746" t="s">
        <v>512</v>
      </c>
      <c r="M46" s="560"/>
      <c r="N46" s="61">
        <v>7.3739999999999997</v>
      </c>
      <c r="O46" s="490">
        <v>1</v>
      </c>
      <c r="P46" s="49">
        <v>5</v>
      </c>
      <c r="Q46" s="44">
        <f t="shared" si="14"/>
        <v>0</v>
      </c>
      <c r="R46" s="45">
        <f t="shared" si="1"/>
        <v>0</v>
      </c>
      <c r="S46" s="490">
        <v>5</v>
      </c>
      <c r="T46" s="46">
        <v>25</v>
      </c>
      <c r="U46" s="47">
        <f t="shared" si="2"/>
        <v>0</v>
      </c>
      <c r="V46" s="45">
        <f t="shared" si="3"/>
        <v>0</v>
      </c>
      <c r="W46" s="173">
        <f t="shared" si="15"/>
        <v>0</v>
      </c>
      <c r="X46" s="48">
        <f t="shared" si="5"/>
        <v>0</v>
      </c>
      <c r="Y46" s="587">
        <f t="shared" si="16"/>
        <v>0</v>
      </c>
      <c r="Z46" s="107">
        <f t="shared" si="17"/>
        <v>0</v>
      </c>
      <c r="AA46" s="107">
        <f t="shared" si="11"/>
        <v>0</v>
      </c>
      <c r="AB46" s="108">
        <v>1.02</v>
      </c>
      <c r="AC46" s="108">
        <f t="shared" si="8"/>
        <v>0</v>
      </c>
      <c r="AD46" s="108">
        <f t="shared" si="18"/>
        <v>0</v>
      </c>
      <c r="AE46" s="108">
        <f t="shared" si="10"/>
        <v>0</v>
      </c>
      <c r="AF46" s="166" t="str">
        <f>'Preis TECTUBE'!F52</f>
        <v/>
      </c>
      <c r="AG46" s="66">
        <f t="shared" si="12"/>
        <v>0</v>
      </c>
      <c r="AH46" s="443" t="str">
        <f t="shared" si="13"/>
        <v/>
      </c>
    </row>
    <row r="47" spans="1:34" ht="12.75" customHeight="1" x14ac:dyDescent="0.3">
      <c r="A47" s="411">
        <f>'Preis TECTUBE'!A54</f>
        <v>7500610</v>
      </c>
      <c r="B47" s="411" t="str">
        <f>'Preis TECTUBE'!B54</f>
        <v xml:space="preserve">TECTUBE med        10,0X1,00  5,0M  </v>
      </c>
      <c r="C47" s="109" t="s">
        <v>153</v>
      </c>
      <c r="D47" s="17" t="s">
        <v>125</v>
      </c>
      <c r="E47" s="110" t="s">
        <v>274</v>
      </c>
      <c r="F47" s="151"/>
      <c r="G47" s="163"/>
      <c r="H47" s="163"/>
      <c r="I47" s="551"/>
      <c r="J47" s="551"/>
      <c r="K47" s="551"/>
      <c r="L47" s="747" t="s">
        <v>512</v>
      </c>
      <c r="M47" s="558"/>
      <c r="N47" s="59">
        <v>0.252</v>
      </c>
      <c r="O47" s="488">
        <v>24</v>
      </c>
      <c r="P47" s="26">
        <v>120</v>
      </c>
      <c r="Q47" s="27">
        <f t="shared" si="14"/>
        <v>0</v>
      </c>
      <c r="R47" s="28">
        <f t="shared" si="1"/>
        <v>0</v>
      </c>
      <c r="S47" s="488">
        <v>9</v>
      </c>
      <c r="T47" s="29">
        <v>1080</v>
      </c>
      <c r="U47" s="30">
        <f t="shared" si="2"/>
        <v>0</v>
      </c>
      <c r="V47" s="28">
        <f t="shared" si="3"/>
        <v>0</v>
      </c>
      <c r="W47" s="178">
        <f t="shared" si="15"/>
        <v>0</v>
      </c>
      <c r="X47" s="31">
        <f t="shared" si="5"/>
        <v>0</v>
      </c>
      <c r="Y47" s="585">
        <f t="shared" si="16"/>
        <v>0</v>
      </c>
      <c r="Z47" s="105">
        <f t="shared" si="17"/>
        <v>0</v>
      </c>
      <c r="AA47" s="105">
        <f t="shared" si="11"/>
        <v>0</v>
      </c>
      <c r="AB47" s="106">
        <v>1.02</v>
      </c>
      <c r="AC47" s="77">
        <f t="shared" si="8"/>
        <v>0</v>
      </c>
      <c r="AD47" s="77">
        <f t="shared" si="18"/>
        <v>0</v>
      </c>
      <c r="AE47" s="77">
        <f t="shared" si="10"/>
        <v>0</v>
      </c>
      <c r="AF47" s="162" t="str">
        <f>'Preis TECTUBE'!F54</f>
        <v/>
      </c>
      <c r="AG47" s="65">
        <f t="shared" si="12"/>
        <v>0</v>
      </c>
      <c r="AH47" s="443" t="str">
        <f t="shared" si="13"/>
        <v/>
      </c>
    </row>
    <row r="48" spans="1:34" ht="12.75" customHeight="1" x14ac:dyDescent="0.3">
      <c r="A48" s="412">
        <f>'Preis TECTUBE'!A55</f>
        <v>7146293</v>
      </c>
      <c r="B48" s="412" t="str">
        <f>'Preis TECTUBE'!B55</f>
        <v xml:space="preserve">TECTUBE med        12,0X1,00  5,0M  </v>
      </c>
      <c r="C48" s="111" t="s">
        <v>153</v>
      </c>
      <c r="D48" s="18" t="s">
        <v>125</v>
      </c>
      <c r="E48" s="112" t="s">
        <v>274</v>
      </c>
      <c r="F48" s="147"/>
      <c r="G48" s="158"/>
      <c r="H48" s="158"/>
      <c r="I48" s="552"/>
      <c r="J48" s="552"/>
      <c r="K48" s="552"/>
      <c r="L48" s="745" t="s">
        <v>512</v>
      </c>
      <c r="M48" s="559"/>
      <c r="N48" s="60">
        <v>0.308</v>
      </c>
      <c r="O48" s="489">
        <v>10</v>
      </c>
      <c r="P48" s="37">
        <v>50</v>
      </c>
      <c r="Q48" s="38">
        <f t="shared" ref="Q48:Q80" si="19">ROUND((Y48-U48)*T48/P48,0)</f>
        <v>0</v>
      </c>
      <c r="R48" s="39">
        <f t="shared" ref="R48:R68" si="20">Q48*P48</f>
        <v>0</v>
      </c>
      <c r="S48" s="489">
        <v>20</v>
      </c>
      <c r="T48" s="40">
        <v>1000</v>
      </c>
      <c r="U48" s="41">
        <f t="shared" ref="U48:U68" si="21">ROUND(IF(Y48&gt;99.99,LEFT(Y48,3),IF(Y48&gt;9.99,LEFT(Y48,2),LEFT(Y48,1))),0)</f>
        <v>0</v>
      </c>
      <c r="V48" s="39">
        <f t="shared" ref="V48:V68" si="22">U48*T48</f>
        <v>0</v>
      </c>
      <c r="W48" s="172">
        <f t="shared" ref="W48:W55" si="23">N47*X48</f>
        <v>0</v>
      </c>
      <c r="X48" s="42">
        <f t="shared" ref="X48:X68" si="24">R48+V48</f>
        <v>0</v>
      </c>
      <c r="Y48" s="586">
        <f t="shared" ref="Y48:Y55" si="25">ROUND(M47/T48,3)</f>
        <v>0</v>
      </c>
      <c r="Z48" s="78">
        <f t="shared" ref="Z48:Z80" si="26">R48/T48</f>
        <v>0</v>
      </c>
      <c r="AA48" s="78">
        <f t="shared" ref="AA48:AA81" si="27">IF(Z48&gt;0,1,0)</f>
        <v>0</v>
      </c>
      <c r="AB48" s="77">
        <v>1.02</v>
      </c>
      <c r="AC48" s="77">
        <f t="shared" ref="AC48:AC68" si="28">Z48*AB48</f>
        <v>0</v>
      </c>
      <c r="AD48" s="77">
        <f t="shared" ref="AD48:AD80" si="29">U48*AB48</f>
        <v>0</v>
      </c>
      <c r="AE48" s="77">
        <f t="shared" ref="AE48:AE68" si="30">SUM(AC48:AD48)</f>
        <v>0</v>
      </c>
      <c r="AF48" s="162" t="str">
        <f>'Preis TECTUBE'!F55</f>
        <v/>
      </c>
      <c r="AG48" s="65">
        <f t="shared" ref="AG48:AG81" si="31">IFERROR(AF48*X48,0)</f>
        <v>0</v>
      </c>
      <c r="AH48" s="443" t="str">
        <f t="shared" si="13"/>
        <v/>
      </c>
    </row>
    <row r="49" spans="1:34" ht="12.75" customHeight="1" x14ac:dyDescent="0.3">
      <c r="A49" s="412">
        <f>'Preis TECTUBE'!A56</f>
        <v>7146300</v>
      </c>
      <c r="B49" s="412" t="str">
        <f>'Preis TECTUBE'!B56</f>
        <v xml:space="preserve">TECTUBE med        15,0X1,00  5,0M  </v>
      </c>
      <c r="C49" s="111" t="s">
        <v>153</v>
      </c>
      <c r="D49" s="18" t="s">
        <v>125</v>
      </c>
      <c r="E49" s="112" t="s">
        <v>274</v>
      </c>
      <c r="F49" s="147"/>
      <c r="G49" s="158"/>
      <c r="H49" s="158"/>
      <c r="I49" s="552"/>
      <c r="J49" s="552"/>
      <c r="K49" s="552"/>
      <c r="L49" s="745" t="s">
        <v>512</v>
      </c>
      <c r="M49" s="559"/>
      <c r="N49" s="60">
        <v>0.39100000000000001</v>
      </c>
      <c r="O49" s="489">
        <v>10</v>
      </c>
      <c r="P49" s="37">
        <v>50</v>
      </c>
      <c r="Q49" s="38">
        <f t="shared" si="19"/>
        <v>0</v>
      </c>
      <c r="R49" s="39">
        <f t="shared" si="20"/>
        <v>0</v>
      </c>
      <c r="S49" s="489">
        <v>12</v>
      </c>
      <c r="T49" s="40">
        <v>600</v>
      </c>
      <c r="U49" s="41">
        <f t="shared" si="21"/>
        <v>0</v>
      </c>
      <c r="V49" s="39">
        <f t="shared" si="22"/>
        <v>0</v>
      </c>
      <c r="W49" s="172">
        <f t="shared" si="23"/>
        <v>0</v>
      </c>
      <c r="X49" s="42">
        <f t="shared" si="24"/>
        <v>0</v>
      </c>
      <c r="Y49" s="586">
        <f t="shared" si="25"/>
        <v>0</v>
      </c>
      <c r="Z49" s="78">
        <f t="shared" si="26"/>
        <v>0</v>
      </c>
      <c r="AA49" s="78">
        <f t="shared" si="27"/>
        <v>0</v>
      </c>
      <c r="AB49" s="77">
        <v>1.02</v>
      </c>
      <c r="AC49" s="77">
        <f t="shared" si="28"/>
        <v>0</v>
      </c>
      <c r="AD49" s="77">
        <f t="shared" si="29"/>
        <v>0</v>
      </c>
      <c r="AE49" s="77">
        <f t="shared" si="30"/>
        <v>0</v>
      </c>
      <c r="AF49" s="162" t="str">
        <f>'Preis TECTUBE'!F56</f>
        <v/>
      </c>
      <c r="AG49" s="65">
        <f t="shared" si="31"/>
        <v>0</v>
      </c>
      <c r="AH49" s="443" t="str">
        <f t="shared" si="13"/>
        <v/>
      </c>
    </row>
    <row r="50" spans="1:34" ht="12.75" customHeight="1" x14ac:dyDescent="0.3">
      <c r="A50" s="412">
        <f>'Preis TECTUBE'!A57</f>
        <v>7146301</v>
      </c>
      <c r="B50" s="412" t="str">
        <f>'Preis TECTUBE'!B57</f>
        <v xml:space="preserve">TECTUBE med        18,0X1,00  5,0M  </v>
      </c>
      <c r="C50" s="111" t="s">
        <v>153</v>
      </c>
      <c r="D50" s="18" t="s">
        <v>125</v>
      </c>
      <c r="E50" s="112" t="s">
        <v>274</v>
      </c>
      <c r="F50" s="147"/>
      <c r="G50" s="158"/>
      <c r="H50" s="158"/>
      <c r="I50" s="552"/>
      <c r="J50" s="552"/>
      <c r="K50" s="552"/>
      <c r="L50" s="745" t="s">
        <v>512</v>
      </c>
      <c r="M50" s="559"/>
      <c r="N50" s="60">
        <v>0.47499999999999998</v>
      </c>
      <c r="O50" s="489">
        <v>10</v>
      </c>
      <c r="P50" s="37">
        <v>50</v>
      </c>
      <c r="Q50" s="38">
        <f t="shared" si="19"/>
        <v>0</v>
      </c>
      <c r="R50" s="39">
        <f t="shared" si="20"/>
        <v>0</v>
      </c>
      <c r="S50" s="489">
        <v>12</v>
      </c>
      <c r="T50" s="40">
        <v>600</v>
      </c>
      <c r="U50" s="41">
        <f t="shared" si="21"/>
        <v>0</v>
      </c>
      <c r="V50" s="39">
        <f t="shared" si="22"/>
        <v>0</v>
      </c>
      <c r="W50" s="172">
        <f t="shared" si="23"/>
        <v>0</v>
      </c>
      <c r="X50" s="42">
        <f t="shared" si="24"/>
        <v>0</v>
      </c>
      <c r="Y50" s="586">
        <f t="shared" si="25"/>
        <v>0</v>
      </c>
      <c r="Z50" s="78">
        <f t="shared" si="26"/>
        <v>0</v>
      </c>
      <c r="AA50" s="78">
        <f t="shared" si="27"/>
        <v>0</v>
      </c>
      <c r="AB50" s="77">
        <v>1.02</v>
      </c>
      <c r="AC50" s="77">
        <f t="shared" si="28"/>
        <v>0</v>
      </c>
      <c r="AD50" s="77">
        <f t="shared" si="29"/>
        <v>0</v>
      </c>
      <c r="AE50" s="77">
        <f t="shared" si="30"/>
        <v>0</v>
      </c>
      <c r="AF50" s="162" t="str">
        <f>'Preis TECTUBE'!F57</f>
        <v/>
      </c>
      <c r="AG50" s="65">
        <f t="shared" si="31"/>
        <v>0</v>
      </c>
      <c r="AH50" s="443" t="str">
        <f t="shared" si="13"/>
        <v/>
      </c>
    </row>
    <row r="51" spans="1:34" ht="12.75" customHeight="1" x14ac:dyDescent="0.3">
      <c r="A51" s="412">
        <f>'Preis TECTUBE'!A58</f>
        <v>7146303</v>
      </c>
      <c r="B51" s="412" t="str">
        <f>'Preis TECTUBE'!B58</f>
        <v xml:space="preserve">TECTUBE med        22,0X1,00  5,0M  </v>
      </c>
      <c r="C51" s="111" t="s">
        <v>153</v>
      </c>
      <c r="D51" s="18" t="s">
        <v>125</v>
      </c>
      <c r="E51" s="112" t="s">
        <v>274</v>
      </c>
      <c r="F51" s="147"/>
      <c r="G51" s="158"/>
      <c r="H51" s="158"/>
      <c r="I51" s="552"/>
      <c r="J51" s="552"/>
      <c r="K51" s="552"/>
      <c r="L51" s="745" t="s">
        <v>512</v>
      </c>
      <c r="M51" s="559"/>
      <c r="N51" s="60">
        <v>0.58699999999999997</v>
      </c>
      <c r="O51" s="489">
        <v>10</v>
      </c>
      <c r="P51" s="37">
        <v>50</v>
      </c>
      <c r="Q51" s="38">
        <f t="shared" si="19"/>
        <v>0</v>
      </c>
      <c r="R51" s="39">
        <f t="shared" si="20"/>
        <v>0</v>
      </c>
      <c r="S51" s="489">
        <v>12</v>
      </c>
      <c r="T51" s="40">
        <v>600</v>
      </c>
      <c r="U51" s="41">
        <f t="shared" si="21"/>
        <v>0</v>
      </c>
      <c r="V51" s="39">
        <f t="shared" si="22"/>
        <v>0</v>
      </c>
      <c r="W51" s="172">
        <f t="shared" si="23"/>
        <v>0</v>
      </c>
      <c r="X51" s="42">
        <f t="shared" si="24"/>
        <v>0</v>
      </c>
      <c r="Y51" s="586">
        <f t="shared" si="25"/>
        <v>0</v>
      </c>
      <c r="Z51" s="78">
        <f t="shared" si="26"/>
        <v>0</v>
      </c>
      <c r="AA51" s="78">
        <f t="shared" si="27"/>
        <v>0</v>
      </c>
      <c r="AB51" s="77">
        <v>1.02</v>
      </c>
      <c r="AC51" s="77">
        <f t="shared" si="28"/>
        <v>0</v>
      </c>
      <c r="AD51" s="77">
        <f t="shared" si="29"/>
        <v>0</v>
      </c>
      <c r="AE51" s="77">
        <f t="shared" si="30"/>
        <v>0</v>
      </c>
      <c r="AF51" s="162" t="str">
        <f>'Preis TECTUBE'!F58</f>
        <v/>
      </c>
      <c r="AG51" s="65">
        <f t="shared" si="31"/>
        <v>0</v>
      </c>
      <c r="AH51" s="443" t="str">
        <f t="shared" si="13"/>
        <v/>
      </c>
    </row>
    <row r="52" spans="1:34" ht="12.75" customHeight="1" x14ac:dyDescent="0.3">
      <c r="A52" s="412">
        <f>'Preis TECTUBE'!A59</f>
        <v>7146304</v>
      </c>
      <c r="B52" s="412" t="str">
        <f>'Preis TECTUBE'!B59</f>
        <v xml:space="preserve">TECTUBE med        28,0X1,50  5,0M  </v>
      </c>
      <c r="C52" s="111" t="s">
        <v>153</v>
      </c>
      <c r="D52" s="18" t="s">
        <v>125</v>
      </c>
      <c r="E52" s="112" t="s">
        <v>274</v>
      </c>
      <c r="F52" s="147"/>
      <c r="G52" s="158"/>
      <c r="H52" s="158"/>
      <c r="I52" s="552"/>
      <c r="J52" s="552"/>
      <c r="K52" s="552"/>
      <c r="L52" s="745" t="s">
        <v>512</v>
      </c>
      <c r="M52" s="559"/>
      <c r="N52" s="60">
        <v>1.111</v>
      </c>
      <c r="O52" s="489">
        <v>10</v>
      </c>
      <c r="P52" s="37">
        <v>50</v>
      </c>
      <c r="Q52" s="38">
        <f t="shared" si="19"/>
        <v>0</v>
      </c>
      <c r="R52" s="39">
        <f t="shared" si="20"/>
        <v>0</v>
      </c>
      <c r="S52" s="489">
        <v>9</v>
      </c>
      <c r="T52" s="40">
        <v>450</v>
      </c>
      <c r="U52" s="41">
        <f t="shared" si="21"/>
        <v>0</v>
      </c>
      <c r="V52" s="39">
        <f t="shared" si="22"/>
        <v>0</v>
      </c>
      <c r="W52" s="172">
        <f t="shared" si="23"/>
        <v>0</v>
      </c>
      <c r="X52" s="42">
        <f t="shared" si="24"/>
        <v>0</v>
      </c>
      <c r="Y52" s="586">
        <f t="shared" si="25"/>
        <v>0</v>
      </c>
      <c r="Z52" s="78">
        <f t="shared" si="26"/>
        <v>0</v>
      </c>
      <c r="AA52" s="78">
        <f t="shared" si="27"/>
        <v>0</v>
      </c>
      <c r="AB52" s="77">
        <v>1.02</v>
      </c>
      <c r="AC52" s="77">
        <f t="shared" si="28"/>
        <v>0</v>
      </c>
      <c r="AD52" s="77">
        <f t="shared" si="29"/>
        <v>0</v>
      </c>
      <c r="AE52" s="77">
        <f t="shared" si="30"/>
        <v>0</v>
      </c>
      <c r="AF52" s="162" t="str">
        <f>'Preis TECTUBE'!F59</f>
        <v/>
      </c>
      <c r="AG52" s="65">
        <f t="shared" si="31"/>
        <v>0</v>
      </c>
      <c r="AH52" s="443" t="str">
        <f t="shared" si="13"/>
        <v/>
      </c>
    </row>
    <row r="53" spans="1:34" ht="12.75" customHeight="1" x14ac:dyDescent="0.3">
      <c r="A53" s="412">
        <f>'Preis TECTUBE'!A60</f>
        <v>7146305</v>
      </c>
      <c r="B53" s="412" t="str">
        <f>'Preis TECTUBE'!B60</f>
        <v xml:space="preserve">TECTUBE med        28,0X1,00  5,0M  </v>
      </c>
      <c r="C53" s="111" t="s">
        <v>153</v>
      </c>
      <c r="D53" s="18" t="s">
        <v>125</v>
      </c>
      <c r="E53" s="112" t="s">
        <v>274</v>
      </c>
      <c r="F53" s="147"/>
      <c r="G53" s="158"/>
      <c r="H53" s="158"/>
      <c r="I53" s="552"/>
      <c r="J53" s="552"/>
      <c r="K53" s="552"/>
      <c r="L53" s="745" t="s">
        <v>512</v>
      </c>
      <c r="M53" s="559"/>
      <c r="N53" s="60">
        <v>0.755</v>
      </c>
      <c r="O53" s="489">
        <v>10</v>
      </c>
      <c r="P53" s="37">
        <v>50</v>
      </c>
      <c r="Q53" s="38">
        <f t="shared" si="19"/>
        <v>0</v>
      </c>
      <c r="R53" s="39">
        <f t="shared" si="20"/>
        <v>0</v>
      </c>
      <c r="S53" s="489">
        <v>9</v>
      </c>
      <c r="T53" s="40">
        <v>450</v>
      </c>
      <c r="U53" s="41">
        <f t="shared" si="21"/>
        <v>0</v>
      </c>
      <c r="V53" s="39">
        <f t="shared" si="22"/>
        <v>0</v>
      </c>
      <c r="W53" s="172">
        <f t="shared" si="23"/>
        <v>0</v>
      </c>
      <c r="X53" s="42">
        <f t="shared" si="24"/>
        <v>0</v>
      </c>
      <c r="Y53" s="586">
        <f t="shared" si="25"/>
        <v>0</v>
      </c>
      <c r="Z53" s="78">
        <f t="shared" si="26"/>
        <v>0</v>
      </c>
      <c r="AA53" s="78">
        <f t="shared" si="27"/>
        <v>0</v>
      </c>
      <c r="AB53" s="77">
        <v>1.02</v>
      </c>
      <c r="AC53" s="77">
        <f t="shared" si="28"/>
        <v>0</v>
      </c>
      <c r="AD53" s="77">
        <f t="shared" si="29"/>
        <v>0</v>
      </c>
      <c r="AE53" s="77">
        <f t="shared" si="30"/>
        <v>0</v>
      </c>
      <c r="AF53" s="162" t="str">
        <f>'Preis TECTUBE'!F60</f>
        <v/>
      </c>
      <c r="AG53" s="65">
        <f t="shared" si="31"/>
        <v>0</v>
      </c>
      <c r="AH53" s="443" t="str">
        <f t="shared" si="13"/>
        <v/>
      </c>
    </row>
    <row r="54" spans="1:34" x14ac:dyDescent="0.3">
      <c r="A54" s="412">
        <f>'Preis TECTUBE'!A61</f>
        <v>7146306</v>
      </c>
      <c r="B54" s="412" t="str">
        <f>'Preis TECTUBE'!B61</f>
        <v>TECTUBE med        35,0X1,50  5,0M</v>
      </c>
      <c r="C54" s="111" t="s">
        <v>153</v>
      </c>
      <c r="D54" s="18" t="s">
        <v>125</v>
      </c>
      <c r="E54" s="112" t="s">
        <v>274</v>
      </c>
      <c r="F54" s="147"/>
      <c r="G54" s="158"/>
      <c r="H54" s="158"/>
      <c r="I54" s="552"/>
      <c r="J54" s="552"/>
      <c r="K54" s="552"/>
      <c r="L54" s="745" t="s">
        <v>512</v>
      </c>
      <c r="M54" s="559"/>
      <c r="N54" s="60">
        <v>1.4039999999999999</v>
      </c>
      <c r="O54" s="489">
        <v>5</v>
      </c>
      <c r="P54" s="37">
        <v>25</v>
      </c>
      <c r="Q54" s="38">
        <f t="shared" si="19"/>
        <v>0</v>
      </c>
      <c r="R54" s="39">
        <f t="shared" si="20"/>
        <v>0</v>
      </c>
      <c r="S54" s="489">
        <v>9</v>
      </c>
      <c r="T54" s="40">
        <v>225</v>
      </c>
      <c r="U54" s="41">
        <f t="shared" si="21"/>
        <v>0</v>
      </c>
      <c r="V54" s="39">
        <f t="shared" si="22"/>
        <v>0</v>
      </c>
      <c r="W54" s="172">
        <f t="shared" si="23"/>
        <v>0</v>
      </c>
      <c r="X54" s="42">
        <f t="shared" si="24"/>
        <v>0</v>
      </c>
      <c r="Y54" s="586">
        <f t="shared" si="25"/>
        <v>0</v>
      </c>
      <c r="Z54" s="78">
        <f t="shared" si="26"/>
        <v>0</v>
      </c>
      <c r="AA54" s="78">
        <f t="shared" si="27"/>
        <v>0</v>
      </c>
      <c r="AB54" s="77">
        <v>1.02</v>
      </c>
      <c r="AC54" s="77">
        <f t="shared" si="28"/>
        <v>0</v>
      </c>
      <c r="AD54" s="77">
        <f t="shared" si="29"/>
        <v>0</v>
      </c>
      <c r="AE54" s="77">
        <f t="shared" si="30"/>
        <v>0</v>
      </c>
      <c r="AF54" s="162" t="str">
        <f>'Preis TECTUBE'!F61</f>
        <v/>
      </c>
      <c r="AG54" s="65">
        <f t="shared" si="31"/>
        <v>0</v>
      </c>
      <c r="AH54" s="443" t="str">
        <f t="shared" si="13"/>
        <v/>
      </c>
    </row>
    <row r="55" spans="1:34" ht="14.5" thickBot="1" x14ac:dyDescent="0.35">
      <c r="A55" s="413">
        <f>'Preis TECTUBE'!A62</f>
        <v>7146307</v>
      </c>
      <c r="B55" s="413" t="str">
        <f>'Preis TECTUBE'!B62</f>
        <v>TECTUBE med        42,0X1,50  5,0M</v>
      </c>
      <c r="C55" s="111" t="s">
        <v>153</v>
      </c>
      <c r="D55" s="18" t="s">
        <v>125</v>
      </c>
      <c r="E55" s="112" t="s">
        <v>274</v>
      </c>
      <c r="F55" s="147"/>
      <c r="G55" s="158"/>
      <c r="H55" s="158"/>
      <c r="I55" s="552"/>
      <c r="J55" s="552"/>
      <c r="K55" s="552"/>
      <c r="L55" s="746" t="s">
        <v>512</v>
      </c>
      <c r="M55" s="559"/>
      <c r="N55" s="60">
        <v>1.698</v>
      </c>
      <c r="O55" s="489">
        <v>3</v>
      </c>
      <c r="P55" s="37">
        <v>15</v>
      </c>
      <c r="Q55" s="38">
        <f t="shared" si="19"/>
        <v>0</v>
      </c>
      <c r="R55" s="39">
        <f t="shared" si="20"/>
        <v>0</v>
      </c>
      <c r="S55" s="489">
        <v>15</v>
      </c>
      <c r="T55" s="40">
        <v>225</v>
      </c>
      <c r="U55" s="41">
        <f t="shared" si="21"/>
        <v>0</v>
      </c>
      <c r="V55" s="39">
        <f t="shared" si="22"/>
        <v>0</v>
      </c>
      <c r="W55" s="172">
        <f t="shared" si="23"/>
        <v>0</v>
      </c>
      <c r="X55" s="42">
        <f t="shared" si="24"/>
        <v>0</v>
      </c>
      <c r="Y55" s="586">
        <f t="shared" si="25"/>
        <v>0</v>
      </c>
      <c r="Z55" s="78">
        <f t="shared" si="26"/>
        <v>0</v>
      </c>
      <c r="AA55" s="78">
        <f t="shared" si="27"/>
        <v>0</v>
      </c>
      <c r="AB55" s="77">
        <v>1.02</v>
      </c>
      <c r="AC55" s="77">
        <f t="shared" si="28"/>
        <v>0</v>
      </c>
      <c r="AD55" s="77">
        <f t="shared" si="29"/>
        <v>0</v>
      </c>
      <c r="AE55" s="77">
        <f t="shared" si="30"/>
        <v>0</v>
      </c>
      <c r="AF55" s="162" t="str">
        <f>'Preis TECTUBE'!F62</f>
        <v/>
      </c>
      <c r="AG55" s="65">
        <f t="shared" si="31"/>
        <v>0</v>
      </c>
      <c r="AH55" s="443" t="str">
        <f t="shared" si="13"/>
        <v/>
      </c>
    </row>
    <row r="56" spans="1:34" x14ac:dyDescent="0.3">
      <c r="A56" s="411">
        <f>'Preis TECTUBE'!A64</f>
        <v>7501010</v>
      </c>
      <c r="B56" s="512" t="str">
        <f>'Preis TECTUBE'!B64</f>
        <v>HP120   3/8"   9,52   5,0 M</v>
      </c>
      <c r="C56" s="109" t="s">
        <v>124</v>
      </c>
      <c r="D56" s="17" t="s">
        <v>125</v>
      </c>
      <c r="E56" s="110" t="s">
        <v>275</v>
      </c>
      <c r="F56" s="151"/>
      <c r="G56" s="163"/>
      <c r="H56" s="163"/>
      <c r="I56" s="551"/>
      <c r="J56" s="551"/>
      <c r="K56" s="551"/>
      <c r="L56" s="747" t="s">
        <v>512</v>
      </c>
      <c r="M56" s="558"/>
      <c r="N56" s="59">
        <v>0.17499999999999999</v>
      </c>
      <c r="O56" s="488">
        <f>P56/5</f>
        <v>22</v>
      </c>
      <c r="P56" s="26">
        <v>110</v>
      </c>
      <c r="Q56" s="27">
        <f t="shared" si="19"/>
        <v>0</v>
      </c>
      <c r="R56" s="28">
        <f t="shared" si="20"/>
        <v>0</v>
      </c>
      <c r="S56" s="488">
        <v>20</v>
      </c>
      <c r="T56" s="29">
        <v>2200</v>
      </c>
      <c r="U56" s="30">
        <f t="shared" si="21"/>
        <v>0</v>
      </c>
      <c r="V56" s="28">
        <f t="shared" si="22"/>
        <v>0</v>
      </c>
      <c r="W56" s="178">
        <f t="shared" ref="W56:W80" si="32">N56*X56</f>
        <v>0</v>
      </c>
      <c r="X56" s="31">
        <f t="shared" si="24"/>
        <v>0</v>
      </c>
      <c r="Y56" s="585">
        <f t="shared" ref="Y56:Y80" si="33">ROUND(M56/T56,3)</f>
        <v>0</v>
      </c>
      <c r="Z56" s="105">
        <f t="shared" si="26"/>
        <v>0</v>
      </c>
      <c r="AA56" s="105">
        <f t="shared" si="27"/>
        <v>0</v>
      </c>
      <c r="AB56" s="106">
        <v>1.02</v>
      </c>
      <c r="AC56" s="106">
        <f t="shared" si="28"/>
        <v>0</v>
      </c>
      <c r="AD56" s="106">
        <f t="shared" si="29"/>
        <v>0</v>
      </c>
      <c r="AE56" s="106">
        <f t="shared" si="30"/>
        <v>0</v>
      </c>
      <c r="AF56" s="179" t="str">
        <f>'Preis TECTUBE'!F64</f>
        <v/>
      </c>
      <c r="AG56" s="64">
        <f t="shared" si="31"/>
        <v>0</v>
      </c>
      <c r="AH56" s="443" t="str">
        <f t="shared" si="13"/>
        <v/>
      </c>
    </row>
    <row r="57" spans="1:34" x14ac:dyDescent="0.3">
      <c r="A57" s="412">
        <f>'Preis TECTUBE'!A65</f>
        <v>7501011</v>
      </c>
      <c r="B57" s="513" t="str">
        <f>'Preis TECTUBE'!B65</f>
        <v>HP120   1/2"   12,70   5,0 M</v>
      </c>
      <c r="C57" s="111" t="s">
        <v>124</v>
      </c>
      <c r="D57" s="18" t="s">
        <v>125</v>
      </c>
      <c r="E57" s="112" t="s">
        <v>275</v>
      </c>
      <c r="F57" s="147"/>
      <c r="G57" s="158"/>
      <c r="H57" s="158"/>
      <c r="I57" s="552"/>
      <c r="J57" s="552"/>
      <c r="K57" s="552"/>
      <c r="L57" s="745" t="s">
        <v>512</v>
      </c>
      <c r="M57" s="559"/>
      <c r="N57" s="60">
        <v>0.30599999999999999</v>
      </c>
      <c r="O57" s="489">
        <f t="shared" ref="O57:O64" si="34">P57/5</f>
        <v>12</v>
      </c>
      <c r="P57" s="37">
        <v>60</v>
      </c>
      <c r="Q57" s="38">
        <f t="shared" si="19"/>
        <v>0</v>
      </c>
      <c r="R57" s="39">
        <f t="shared" si="20"/>
        <v>0</v>
      </c>
      <c r="S57" s="489">
        <v>20</v>
      </c>
      <c r="T57" s="40">
        <v>1200</v>
      </c>
      <c r="U57" s="41">
        <f t="shared" si="21"/>
        <v>0</v>
      </c>
      <c r="V57" s="39">
        <f t="shared" si="22"/>
        <v>0</v>
      </c>
      <c r="W57" s="172">
        <f t="shared" si="32"/>
        <v>0</v>
      </c>
      <c r="X57" s="42">
        <f t="shared" si="24"/>
        <v>0</v>
      </c>
      <c r="Y57" s="586">
        <f t="shared" si="33"/>
        <v>0</v>
      </c>
      <c r="Z57" s="78">
        <f t="shared" si="26"/>
        <v>0</v>
      </c>
      <c r="AA57" s="78">
        <f t="shared" si="27"/>
        <v>0</v>
      </c>
      <c r="AB57" s="77">
        <v>1.02</v>
      </c>
      <c r="AC57" s="77">
        <f t="shared" si="28"/>
        <v>0</v>
      </c>
      <c r="AD57" s="77">
        <f t="shared" si="29"/>
        <v>0</v>
      </c>
      <c r="AE57" s="77">
        <f t="shared" si="30"/>
        <v>0</v>
      </c>
      <c r="AF57" s="162" t="str">
        <f>'Preis TECTUBE'!F65</f>
        <v/>
      </c>
      <c r="AG57" s="65">
        <f t="shared" si="31"/>
        <v>0</v>
      </c>
      <c r="AH57" s="443" t="str">
        <f t="shared" si="13"/>
        <v/>
      </c>
    </row>
    <row r="58" spans="1:34" x14ac:dyDescent="0.3">
      <c r="A58" s="412">
        <f>'Preis TECTUBE'!A66</f>
        <v>7501012</v>
      </c>
      <c r="B58" s="513" t="str">
        <f>'Preis TECTUBE'!B66</f>
        <v>HP120   5/8"   15,87   5,0 M</v>
      </c>
      <c r="C58" s="111" t="s">
        <v>155</v>
      </c>
      <c r="D58" s="18" t="s">
        <v>125</v>
      </c>
      <c r="E58" s="112" t="s">
        <v>275</v>
      </c>
      <c r="F58" s="147"/>
      <c r="G58" s="158"/>
      <c r="H58" s="158"/>
      <c r="I58" s="552"/>
      <c r="J58" s="552"/>
      <c r="K58" s="552"/>
      <c r="L58" s="745" t="s">
        <v>512</v>
      </c>
      <c r="M58" s="559"/>
      <c r="N58" s="60">
        <v>0.47399999999999998</v>
      </c>
      <c r="O58" s="489">
        <f t="shared" si="34"/>
        <v>9</v>
      </c>
      <c r="P58" s="37">
        <v>45</v>
      </c>
      <c r="Q58" s="38">
        <f t="shared" si="19"/>
        <v>0</v>
      </c>
      <c r="R58" s="39">
        <f t="shared" si="20"/>
        <v>0</v>
      </c>
      <c r="S58" s="489">
        <v>20</v>
      </c>
      <c r="T58" s="40">
        <v>900</v>
      </c>
      <c r="U58" s="41">
        <f t="shared" si="21"/>
        <v>0</v>
      </c>
      <c r="V58" s="39">
        <f t="shared" si="22"/>
        <v>0</v>
      </c>
      <c r="W58" s="172">
        <f t="shared" si="32"/>
        <v>0</v>
      </c>
      <c r="X58" s="42">
        <f t="shared" si="24"/>
        <v>0</v>
      </c>
      <c r="Y58" s="586">
        <f t="shared" si="33"/>
        <v>0</v>
      </c>
      <c r="Z58" s="78">
        <f t="shared" si="26"/>
        <v>0</v>
      </c>
      <c r="AA58" s="78">
        <f t="shared" si="27"/>
        <v>0</v>
      </c>
      <c r="AB58" s="77">
        <v>1.02</v>
      </c>
      <c r="AC58" s="77">
        <f t="shared" si="28"/>
        <v>0</v>
      </c>
      <c r="AD58" s="77">
        <f t="shared" si="29"/>
        <v>0</v>
      </c>
      <c r="AE58" s="77">
        <f t="shared" si="30"/>
        <v>0</v>
      </c>
      <c r="AF58" s="162" t="str">
        <f>'Preis TECTUBE'!F66</f>
        <v/>
      </c>
      <c r="AG58" s="65">
        <f t="shared" si="31"/>
        <v>0</v>
      </c>
      <c r="AH58" s="443" t="str">
        <f t="shared" si="13"/>
        <v/>
      </c>
    </row>
    <row r="59" spans="1:34" x14ac:dyDescent="0.3">
      <c r="A59" s="412">
        <f>'Preis TECTUBE'!A67</f>
        <v>7501013</v>
      </c>
      <c r="B59" s="513" t="str">
        <f>'Preis TECTUBE'!B67</f>
        <v>HP120   3/4"   19,05   5,0 M</v>
      </c>
      <c r="C59" s="111" t="s">
        <v>155</v>
      </c>
      <c r="D59" s="18" t="s">
        <v>125</v>
      </c>
      <c r="E59" s="112" t="s">
        <v>275</v>
      </c>
      <c r="F59" s="147"/>
      <c r="G59" s="158"/>
      <c r="H59" s="158"/>
      <c r="I59" s="552"/>
      <c r="J59" s="552"/>
      <c r="K59" s="552"/>
      <c r="L59" s="745" t="s">
        <v>512</v>
      </c>
      <c r="M59" s="559"/>
      <c r="N59" s="60">
        <v>0.68200000000000005</v>
      </c>
      <c r="O59" s="489">
        <f t="shared" si="34"/>
        <v>9</v>
      </c>
      <c r="P59" s="37">
        <v>45</v>
      </c>
      <c r="Q59" s="38">
        <f t="shared" si="19"/>
        <v>0</v>
      </c>
      <c r="R59" s="39">
        <f t="shared" si="20"/>
        <v>0</v>
      </c>
      <c r="S59" s="489">
        <v>12</v>
      </c>
      <c r="T59" s="40">
        <v>540</v>
      </c>
      <c r="U59" s="41">
        <f t="shared" si="21"/>
        <v>0</v>
      </c>
      <c r="V59" s="39">
        <f t="shared" si="22"/>
        <v>0</v>
      </c>
      <c r="W59" s="172">
        <f t="shared" si="32"/>
        <v>0</v>
      </c>
      <c r="X59" s="42">
        <f t="shared" si="24"/>
        <v>0</v>
      </c>
      <c r="Y59" s="586">
        <f t="shared" si="33"/>
        <v>0</v>
      </c>
      <c r="Z59" s="78">
        <f t="shared" si="26"/>
        <v>0</v>
      </c>
      <c r="AA59" s="78">
        <f t="shared" si="27"/>
        <v>0</v>
      </c>
      <c r="AB59" s="77">
        <v>1.02</v>
      </c>
      <c r="AC59" s="77">
        <f t="shared" si="28"/>
        <v>0</v>
      </c>
      <c r="AD59" s="77">
        <f t="shared" si="29"/>
        <v>0</v>
      </c>
      <c r="AE59" s="77">
        <f t="shared" si="30"/>
        <v>0</v>
      </c>
      <c r="AF59" s="162" t="str">
        <f>'Preis TECTUBE'!F67</f>
        <v/>
      </c>
      <c r="AG59" s="65">
        <f t="shared" si="31"/>
        <v>0</v>
      </c>
      <c r="AH59" s="443" t="str">
        <f t="shared" si="13"/>
        <v/>
      </c>
    </row>
    <row r="60" spans="1:34" x14ac:dyDescent="0.3">
      <c r="A60" s="412">
        <f>'Preis TECTUBE'!A68</f>
        <v>7501014</v>
      </c>
      <c r="B60" s="513" t="str">
        <f>'Preis TECTUBE'!B68</f>
        <v>HP120    7/8"   22,23   5,0 M</v>
      </c>
      <c r="C60" s="111" t="s">
        <v>155</v>
      </c>
      <c r="D60" s="18" t="s">
        <v>125</v>
      </c>
      <c r="E60" s="112" t="s">
        <v>275</v>
      </c>
      <c r="F60" s="147"/>
      <c r="G60" s="158"/>
      <c r="H60" s="158"/>
      <c r="I60" s="552"/>
      <c r="J60" s="552"/>
      <c r="K60" s="552"/>
      <c r="L60" s="745" t="s">
        <v>512</v>
      </c>
      <c r="M60" s="559"/>
      <c r="N60" s="60">
        <v>0.92300000000000004</v>
      </c>
      <c r="O60" s="489">
        <f t="shared" si="34"/>
        <v>5</v>
      </c>
      <c r="P60" s="37">
        <v>25</v>
      </c>
      <c r="Q60" s="38">
        <f t="shared" si="19"/>
        <v>0</v>
      </c>
      <c r="R60" s="39">
        <f t="shared" si="20"/>
        <v>0</v>
      </c>
      <c r="S60" s="489">
        <v>16</v>
      </c>
      <c r="T60" s="40">
        <v>400</v>
      </c>
      <c r="U60" s="41">
        <f t="shared" si="21"/>
        <v>0</v>
      </c>
      <c r="V60" s="39">
        <f t="shared" si="22"/>
        <v>0</v>
      </c>
      <c r="W60" s="172">
        <f t="shared" si="32"/>
        <v>0</v>
      </c>
      <c r="X60" s="42">
        <f t="shared" si="24"/>
        <v>0</v>
      </c>
      <c r="Y60" s="586">
        <f t="shared" si="33"/>
        <v>0</v>
      </c>
      <c r="Z60" s="78">
        <f t="shared" si="26"/>
        <v>0</v>
      </c>
      <c r="AA60" s="78">
        <f t="shared" si="27"/>
        <v>0</v>
      </c>
      <c r="AB60" s="77">
        <v>1.02</v>
      </c>
      <c r="AC60" s="77">
        <f t="shared" si="28"/>
        <v>0</v>
      </c>
      <c r="AD60" s="77">
        <f t="shared" si="29"/>
        <v>0</v>
      </c>
      <c r="AE60" s="77">
        <f t="shared" si="30"/>
        <v>0</v>
      </c>
      <c r="AF60" s="162" t="str">
        <f>'Preis TECTUBE'!F68</f>
        <v/>
      </c>
      <c r="AG60" s="65">
        <f t="shared" si="31"/>
        <v>0</v>
      </c>
      <c r="AH60" s="443" t="str">
        <f t="shared" si="13"/>
        <v/>
      </c>
    </row>
    <row r="61" spans="1:34" x14ac:dyDescent="0.3">
      <c r="A61" s="412">
        <f>'Preis TECTUBE'!A69</f>
        <v>7501015</v>
      </c>
      <c r="B61" s="513" t="str">
        <f>'Preis TECTUBE'!B69</f>
        <v>HP120    1 1/8"   28,57   5,0 M</v>
      </c>
      <c r="C61" s="111" t="s">
        <v>155</v>
      </c>
      <c r="D61" s="18" t="s">
        <v>125</v>
      </c>
      <c r="E61" s="112" t="s">
        <v>275</v>
      </c>
      <c r="F61" s="147"/>
      <c r="G61" s="158"/>
      <c r="H61" s="158"/>
      <c r="I61" s="552"/>
      <c r="J61" s="552"/>
      <c r="K61" s="552"/>
      <c r="L61" s="745" t="s">
        <v>512</v>
      </c>
      <c r="M61" s="559"/>
      <c r="N61" s="60">
        <v>1.52</v>
      </c>
      <c r="O61" s="489">
        <f t="shared" si="34"/>
        <v>5</v>
      </c>
      <c r="P61" s="37">
        <v>25</v>
      </c>
      <c r="Q61" s="38">
        <f t="shared" si="19"/>
        <v>0</v>
      </c>
      <c r="R61" s="39">
        <f t="shared" si="20"/>
        <v>0</v>
      </c>
      <c r="S61" s="489">
        <v>9</v>
      </c>
      <c r="T61" s="40">
        <v>225</v>
      </c>
      <c r="U61" s="41">
        <f t="shared" si="21"/>
        <v>0</v>
      </c>
      <c r="V61" s="39">
        <f t="shared" si="22"/>
        <v>0</v>
      </c>
      <c r="W61" s="172">
        <f t="shared" si="32"/>
        <v>0</v>
      </c>
      <c r="X61" s="42">
        <f t="shared" si="24"/>
        <v>0</v>
      </c>
      <c r="Y61" s="586">
        <f t="shared" si="33"/>
        <v>0</v>
      </c>
      <c r="Z61" s="78">
        <f t="shared" si="26"/>
        <v>0</v>
      </c>
      <c r="AA61" s="78">
        <f t="shared" si="27"/>
        <v>0</v>
      </c>
      <c r="AB61" s="77">
        <v>1.02</v>
      </c>
      <c r="AC61" s="77">
        <f t="shared" si="28"/>
        <v>0</v>
      </c>
      <c r="AD61" s="77">
        <f t="shared" si="29"/>
        <v>0</v>
      </c>
      <c r="AE61" s="77">
        <f t="shared" si="30"/>
        <v>0</v>
      </c>
      <c r="AF61" s="162" t="str">
        <f>'Preis TECTUBE'!F69</f>
        <v/>
      </c>
      <c r="AG61" s="65">
        <f t="shared" si="31"/>
        <v>0</v>
      </c>
      <c r="AH61" s="443" t="str">
        <f t="shared" si="13"/>
        <v/>
      </c>
    </row>
    <row r="62" spans="1:34" x14ac:dyDescent="0.3">
      <c r="A62" s="412">
        <f>'Preis TECTUBE'!A70</f>
        <v>7501083</v>
      </c>
      <c r="B62" s="513" t="str">
        <f>'Preis TECTUBE'!B70</f>
        <v>HP120    1 3/8"   34,92   5,0 M</v>
      </c>
      <c r="C62" s="111" t="s">
        <v>155</v>
      </c>
      <c r="D62" s="18" t="s">
        <v>125</v>
      </c>
      <c r="E62" s="112" t="s">
        <v>275</v>
      </c>
      <c r="F62" s="147"/>
      <c r="G62" s="158"/>
      <c r="H62" s="158"/>
      <c r="I62" s="552"/>
      <c r="J62" s="552"/>
      <c r="K62" s="552"/>
      <c r="L62" s="745" t="s">
        <v>512</v>
      </c>
      <c r="M62" s="559"/>
      <c r="N62" s="60">
        <v>2.2829999999999999</v>
      </c>
      <c r="O62" s="489">
        <f t="shared" si="34"/>
        <v>3</v>
      </c>
      <c r="P62" s="37">
        <v>15</v>
      </c>
      <c r="Q62" s="38">
        <f t="shared" si="19"/>
        <v>0</v>
      </c>
      <c r="R62" s="39">
        <f t="shared" si="20"/>
        <v>0</v>
      </c>
      <c r="S62" s="489">
        <v>12</v>
      </c>
      <c r="T62" s="40">
        <v>180</v>
      </c>
      <c r="U62" s="41">
        <f t="shared" si="21"/>
        <v>0</v>
      </c>
      <c r="V62" s="39">
        <f t="shared" si="22"/>
        <v>0</v>
      </c>
      <c r="W62" s="172">
        <f t="shared" si="32"/>
        <v>0</v>
      </c>
      <c r="X62" s="42">
        <f t="shared" si="24"/>
        <v>0</v>
      </c>
      <c r="Y62" s="586">
        <f t="shared" si="33"/>
        <v>0</v>
      </c>
      <c r="Z62" s="78">
        <f t="shared" si="26"/>
        <v>0</v>
      </c>
      <c r="AA62" s="78">
        <f t="shared" si="27"/>
        <v>0</v>
      </c>
      <c r="AB62" s="77">
        <v>1.02</v>
      </c>
      <c r="AC62" s="77">
        <f t="shared" si="28"/>
        <v>0</v>
      </c>
      <c r="AD62" s="77">
        <f t="shared" si="29"/>
        <v>0</v>
      </c>
      <c r="AE62" s="77">
        <f t="shared" si="30"/>
        <v>0</v>
      </c>
      <c r="AF62" s="162" t="str">
        <f>'Preis TECTUBE'!F70</f>
        <v/>
      </c>
      <c r="AG62" s="65">
        <f t="shared" si="31"/>
        <v>0</v>
      </c>
      <c r="AH62" s="443" t="str">
        <f t="shared" si="13"/>
        <v/>
      </c>
    </row>
    <row r="63" spans="1:34" x14ac:dyDescent="0.3">
      <c r="A63" s="412">
        <f>'Preis TECTUBE'!A71</f>
        <v>7501090</v>
      </c>
      <c r="B63" s="513" t="str">
        <f>'Preis TECTUBE'!B71</f>
        <v>HP120    1 5/8"   41,27   5,0 M</v>
      </c>
      <c r="C63" s="111" t="s">
        <v>155</v>
      </c>
      <c r="D63" s="18" t="s">
        <v>125</v>
      </c>
      <c r="E63" s="112" t="s">
        <v>275</v>
      </c>
      <c r="F63" s="147"/>
      <c r="G63" s="158"/>
      <c r="H63" s="158"/>
      <c r="I63" s="552"/>
      <c r="J63" s="552"/>
      <c r="K63" s="552"/>
      <c r="L63" s="745" t="s">
        <v>512</v>
      </c>
      <c r="M63" s="559"/>
      <c r="N63" s="60">
        <v>3.1110000000000002</v>
      </c>
      <c r="O63" s="489">
        <f t="shared" si="34"/>
        <v>2</v>
      </c>
      <c r="P63" s="37">
        <v>10</v>
      </c>
      <c r="Q63" s="38">
        <f t="shared" si="19"/>
        <v>0</v>
      </c>
      <c r="R63" s="39">
        <f t="shared" si="20"/>
        <v>0</v>
      </c>
      <c r="S63" s="489">
        <v>12</v>
      </c>
      <c r="T63" s="40">
        <v>120</v>
      </c>
      <c r="U63" s="41">
        <f t="shared" si="21"/>
        <v>0</v>
      </c>
      <c r="V63" s="39">
        <f t="shared" si="22"/>
        <v>0</v>
      </c>
      <c r="W63" s="172">
        <f t="shared" si="32"/>
        <v>0</v>
      </c>
      <c r="X63" s="42">
        <f t="shared" si="24"/>
        <v>0</v>
      </c>
      <c r="Y63" s="586">
        <f t="shared" si="33"/>
        <v>0</v>
      </c>
      <c r="Z63" s="78">
        <f t="shared" si="26"/>
        <v>0</v>
      </c>
      <c r="AA63" s="78">
        <f t="shared" si="27"/>
        <v>0</v>
      </c>
      <c r="AB63" s="77">
        <v>1.02</v>
      </c>
      <c r="AC63" s="77">
        <f t="shared" si="28"/>
        <v>0</v>
      </c>
      <c r="AD63" s="77">
        <f t="shared" si="29"/>
        <v>0</v>
      </c>
      <c r="AE63" s="77">
        <f t="shared" si="30"/>
        <v>0</v>
      </c>
      <c r="AF63" s="162" t="str">
        <f>'Preis TECTUBE'!F71</f>
        <v/>
      </c>
      <c r="AG63" s="65">
        <f t="shared" si="31"/>
        <v>0</v>
      </c>
      <c r="AH63" s="443" t="str">
        <f t="shared" si="13"/>
        <v/>
      </c>
    </row>
    <row r="64" spans="1:34" x14ac:dyDescent="0.3">
      <c r="A64" s="412">
        <f>'Preis TECTUBE'!A72</f>
        <v>7501018</v>
      </c>
      <c r="B64" s="513" t="str">
        <f>'Preis TECTUBE'!B72</f>
        <v>HP120    2 1/8"   53,97   5,0 M</v>
      </c>
      <c r="C64" s="111" t="s">
        <v>155</v>
      </c>
      <c r="D64" s="18" t="s">
        <v>125</v>
      </c>
      <c r="E64" s="112" t="s">
        <v>275</v>
      </c>
      <c r="F64" s="147"/>
      <c r="G64" s="158"/>
      <c r="H64" s="158"/>
      <c r="I64" s="552"/>
      <c r="J64" s="552"/>
      <c r="K64" s="552"/>
      <c r="L64" s="745" t="s">
        <v>512</v>
      </c>
      <c r="M64" s="559"/>
      <c r="N64" s="60">
        <v>5.3179999999999996</v>
      </c>
      <c r="O64" s="489">
        <f t="shared" si="34"/>
        <v>2</v>
      </c>
      <c r="P64" s="37">
        <v>10</v>
      </c>
      <c r="Q64" s="38">
        <f t="shared" si="19"/>
        <v>0</v>
      </c>
      <c r="R64" s="39">
        <f t="shared" si="20"/>
        <v>0</v>
      </c>
      <c r="S64" s="489">
        <v>5</v>
      </c>
      <c r="T64" s="40">
        <v>50</v>
      </c>
      <c r="U64" s="41">
        <f t="shared" si="21"/>
        <v>0</v>
      </c>
      <c r="V64" s="39">
        <f t="shared" si="22"/>
        <v>0</v>
      </c>
      <c r="W64" s="172">
        <f t="shared" si="32"/>
        <v>0</v>
      </c>
      <c r="X64" s="42">
        <f t="shared" si="24"/>
        <v>0</v>
      </c>
      <c r="Y64" s="586">
        <f t="shared" si="33"/>
        <v>0</v>
      </c>
      <c r="Z64" s="78">
        <f t="shared" si="26"/>
        <v>0</v>
      </c>
      <c r="AA64" s="78">
        <f t="shared" si="27"/>
        <v>0</v>
      </c>
      <c r="AB64" s="77">
        <v>1.02</v>
      </c>
      <c r="AC64" s="77">
        <f t="shared" si="28"/>
        <v>0</v>
      </c>
      <c r="AD64" s="77">
        <f t="shared" si="29"/>
        <v>0</v>
      </c>
      <c r="AE64" s="77">
        <f t="shared" si="30"/>
        <v>0</v>
      </c>
      <c r="AF64" s="162" t="str">
        <f>'Preis TECTUBE'!F72</f>
        <v/>
      </c>
      <c r="AG64" s="65">
        <f t="shared" si="31"/>
        <v>0</v>
      </c>
      <c r="AH64" s="443" t="str">
        <f t="shared" si="13"/>
        <v/>
      </c>
    </row>
    <row r="65" spans="1:34" ht="14.5" thickBot="1" x14ac:dyDescent="0.35">
      <c r="A65" s="413">
        <f>'Preis TECTUBE'!A73</f>
        <v>7501019</v>
      </c>
      <c r="B65" s="514" t="str">
        <f>'Preis TECTUBE'!B73</f>
        <v>HP120    2 5/8"   66,67   5,0 M</v>
      </c>
      <c r="C65" s="113" t="s">
        <v>155</v>
      </c>
      <c r="D65" s="19" t="s">
        <v>125</v>
      </c>
      <c r="E65" s="114" t="s">
        <v>275</v>
      </c>
      <c r="F65" s="149"/>
      <c r="G65" s="181"/>
      <c r="H65" s="181"/>
      <c r="I65" s="550"/>
      <c r="J65" s="550"/>
      <c r="K65" s="550"/>
      <c r="L65" s="746" t="s">
        <v>512</v>
      </c>
      <c r="M65" s="560"/>
      <c r="N65" s="61">
        <v>8.1129999999999995</v>
      </c>
      <c r="O65" s="490">
        <v>1</v>
      </c>
      <c r="P65" s="49">
        <v>3</v>
      </c>
      <c r="Q65" s="44">
        <f t="shared" si="19"/>
        <v>0</v>
      </c>
      <c r="R65" s="45">
        <f t="shared" si="20"/>
        <v>0</v>
      </c>
      <c r="S65" s="490">
        <v>5</v>
      </c>
      <c r="T65" s="46">
        <v>15</v>
      </c>
      <c r="U65" s="47">
        <f t="shared" si="21"/>
        <v>0</v>
      </c>
      <c r="V65" s="45">
        <f t="shared" si="22"/>
        <v>0</v>
      </c>
      <c r="W65" s="173">
        <f t="shared" si="32"/>
        <v>0</v>
      </c>
      <c r="X65" s="48">
        <f t="shared" si="24"/>
        <v>0</v>
      </c>
      <c r="Y65" s="587">
        <f t="shared" si="33"/>
        <v>0</v>
      </c>
      <c r="Z65" s="107">
        <f t="shared" si="26"/>
        <v>0</v>
      </c>
      <c r="AA65" s="107">
        <f t="shared" si="27"/>
        <v>0</v>
      </c>
      <c r="AB65" s="108">
        <v>1.02</v>
      </c>
      <c r="AC65" s="108">
        <f t="shared" si="28"/>
        <v>0</v>
      </c>
      <c r="AD65" s="108">
        <f t="shared" si="29"/>
        <v>0</v>
      </c>
      <c r="AE65" s="108">
        <f t="shared" si="30"/>
        <v>0</v>
      </c>
      <c r="AF65" s="166" t="str">
        <f>'Preis TECTUBE'!F73</f>
        <v/>
      </c>
      <c r="AG65" s="66">
        <f t="shared" si="31"/>
        <v>0</v>
      </c>
      <c r="AH65" s="443" t="str">
        <f t="shared" si="13"/>
        <v/>
      </c>
    </row>
    <row r="66" spans="1:34" ht="14.5" x14ac:dyDescent="0.35">
      <c r="A66" s="411">
        <f>'Preis TECTUBE'!A75</f>
        <v>7500840</v>
      </c>
      <c r="B66" s="512" t="str">
        <f>'Preis TECTUBE'!B75</f>
        <v>TECTUBE cips       6,35x0,80x15,00 M</v>
      </c>
      <c r="C66" s="109" t="s">
        <v>155</v>
      </c>
      <c r="D66" s="17" t="s">
        <v>257</v>
      </c>
      <c r="E66" s="555" t="s">
        <v>274</v>
      </c>
      <c r="F66" s="150"/>
      <c r="G66" s="565"/>
      <c r="H66" s="565"/>
      <c r="I66" s="565"/>
      <c r="J66" s="177" t="s">
        <v>304</v>
      </c>
      <c r="K66" s="566"/>
      <c r="L66" s="747" t="s">
        <v>511</v>
      </c>
      <c r="M66" s="558"/>
      <c r="N66" s="59">
        <v>0.124</v>
      </c>
      <c r="O66" s="488">
        <f>P66/15</f>
        <v>10</v>
      </c>
      <c r="P66" s="26">
        <v>150</v>
      </c>
      <c r="Q66" s="27">
        <f t="shared" si="19"/>
        <v>0</v>
      </c>
      <c r="R66" s="28">
        <f t="shared" si="20"/>
        <v>0</v>
      </c>
      <c r="S66" s="488">
        <f>T66/P66</f>
        <v>44</v>
      </c>
      <c r="T66" s="29">
        <v>6600</v>
      </c>
      <c r="U66" s="30">
        <f t="shared" si="21"/>
        <v>0</v>
      </c>
      <c r="V66" s="28">
        <f t="shared" si="22"/>
        <v>0</v>
      </c>
      <c r="W66" s="178">
        <f t="shared" si="32"/>
        <v>0</v>
      </c>
      <c r="X66" s="31">
        <f t="shared" si="24"/>
        <v>0</v>
      </c>
      <c r="Y66" s="585">
        <f t="shared" si="33"/>
        <v>0</v>
      </c>
      <c r="Z66" s="105">
        <f t="shared" si="26"/>
        <v>0</v>
      </c>
      <c r="AA66" s="105">
        <f t="shared" si="27"/>
        <v>0</v>
      </c>
      <c r="AB66" s="106">
        <v>1.5</v>
      </c>
      <c r="AC66" s="106">
        <f t="shared" si="28"/>
        <v>0</v>
      </c>
      <c r="AD66" s="106">
        <f t="shared" si="29"/>
        <v>0</v>
      </c>
      <c r="AE66" s="106">
        <f t="shared" si="30"/>
        <v>0</v>
      </c>
      <c r="AF66" s="179" t="str">
        <f>'Preis TECTUBE'!F75</f>
        <v/>
      </c>
      <c r="AG66" s="64">
        <f t="shared" si="31"/>
        <v>0</v>
      </c>
      <c r="AH66" s="443" t="str">
        <f t="shared" si="13"/>
        <v/>
      </c>
    </row>
    <row r="67" spans="1:34" ht="14.5" x14ac:dyDescent="0.35">
      <c r="A67" s="412">
        <f>'Preis TECTUBE'!A76</f>
        <v>7500841</v>
      </c>
      <c r="B67" s="513" t="str">
        <f>'Preis TECTUBE'!B76</f>
        <v>TECTUBE cips       3/8"   15,0 M</v>
      </c>
      <c r="C67" s="111" t="s">
        <v>155</v>
      </c>
      <c r="D67" s="18" t="s">
        <v>257</v>
      </c>
      <c r="E67" s="556" t="s">
        <v>274</v>
      </c>
      <c r="F67" s="146"/>
      <c r="G67" s="567"/>
      <c r="H67" s="567"/>
      <c r="I67" s="567"/>
      <c r="J67" s="157" t="s">
        <v>304</v>
      </c>
      <c r="K67" s="568"/>
      <c r="L67" s="745" t="s">
        <v>511</v>
      </c>
      <c r="M67" s="559"/>
      <c r="N67" s="60">
        <v>0.19500000000000001</v>
      </c>
      <c r="O67" s="489">
        <f t="shared" ref="O67:O71" si="35">P67/15</f>
        <v>8</v>
      </c>
      <c r="P67" s="37">
        <v>120</v>
      </c>
      <c r="Q67" s="38">
        <f t="shared" si="19"/>
        <v>0</v>
      </c>
      <c r="R67" s="39">
        <f t="shared" si="20"/>
        <v>0</v>
      </c>
      <c r="S67" s="489">
        <f t="shared" ref="S67:S71" si="36">T67/P67</f>
        <v>44</v>
      </c>
      <c r="T67" s="40">
        <v>5280</v>
      </c>
      <c r="U67" s="41">
        <f t="shared" si="21"/>
        <v>0</v>
      </c>
      <c r="V67" s="39">
        <f t="shared" si="22"/>
        <v>0</v>
      </c>
      <c r="W67" s="172">
        <f t="shared" si="32"/>
        <v>0</v>
      </c>
      <c r="X67" s="42">
        <f t="shared" si="24"/>
        <v>0</v>
      </c>
      <c r="Y67" s="586">
        <f t="shared" si="33"/>
        <v>0</v>
      </c>
      <c r="Z67" s="78">
        <f t="shared" si="26"/>
        <v>0</v>
      </c>
      <c r="AA67" s="78">
        <f t="shared" si="27"/>
        <v>0</v>
      </c>
      <c r="AB67" s="77">
        <v>1.5</v>
      </c>
      <c r="AC67" s="77">
        <f t="shared" si="28"/>
        <v>0</v>
      </c>
      <c r="AD67" s="77">
        <f t="shared" si="29"/>
        <v>0</v>
      </c>
      <c r="AE67" s="77">
        <f t="shared" si="30"/>
        <v>0</v>
      </c>
      <c r="AF67" s="162" t="str">
        <f>'Preis TECTUBE'!F76</f>
        <v/>
      </c>
      <c r="AG67" s="65">
        <f t="shared" si="31"/>
        <v>0</v>
      </c>
      <c r="AH67" s="443" t="str">
        <f t="shared" si="13"/>
        <v/>
      </c>
    </row>
    <row r="68" spans="1:34" ht="14.5" x14ac:dyDescent="0.35">
      <c r="A68" s="412">
        <f>'Preis TECTUBE'!A77</f>
        <v>7500842</v>
      </c>
      <c r="B68" s="513" t="str">
        <f>'Preis TECTUBE'!B77</f>
        <v>TECTUBE cips       1/2"   15,0 M</v>
      </c>
      <c r="C68" s="111" t="s">
        <v>155</v>
      </c>
      <c r="D68" s="18" t="s">
        <v>257</v>
      </c>
      <c r="E68" s="556" t="s">
        <v>274</v>
      </c>
      <c r="F68" s="146"/>
      <c r="G68" s="157" t="s">
        <v>304</v>
      </c>
      <c r="H68" s="567"/>
      <c r="I68" s="567"/>
      <c r="J68" s="567"/>
      <c r="K68" s="568"/>
      <c r="L68" s="745" t="s">
        <v>511</v>
      </c>
      <c r="M68" s="559"/>
      <c r="N68" s="60">
        <v>0.26600000000000001</v>
      </c>
      <c r="O68" s="489">
        <f t="shared" si="35"/>
        <v>6</v>
      </c>
      <c r="P68" s="37">
        <v>90</v>
      </c>
      <c r="Q68" s="38">
        <f t="shared" si="19"/>
        <v>0</v>
      </c>
      <c r="R68" s="39">
        <f t="shared" si="20"/>
        <v>0</v>
      </c>
      <c r="S68" s="489">
        <f t="shared" si="36"/>
        <v>24</v>
      </c>
      <c r="T68" s="40">
        <v>2160</v>
      </c>
      <c r="U68" s="41">
        <f t="shared" si="21"/>
        <v>0</v>
      </c>
      <c r="V68" s="39">
        <f t="shared" si="22"/>
        <v>0</v>
      </c>
      <c r="W68" s="172">
        <f t="shared" si="32"/>
        <v>0</v>
      </c>
      <c r="X68" s="42">
        <f t="shared" si="24"/>
        <v>0</v>
      </c>
      <c r="Y68" s="586">
        <f t="shared" si="33"/>
        <v>0</v>
      </c>
      <c r="Z68" s="78">
        <f t="shared" si="26"/>
        <v>0</v>
      </c>
      <c r="AA68" s="78">
        <f t="shared" si="27"/>
        <v>0</v>
      </c>
      <c r="AB68" s="77">
        <v>0.9</v>
      </c>
      <c r="AC68" s="77">
        <f t="shared" si="28"/>
        <v>0</v>
      </c>
      <c r="AD68" s="77">
        <f t="shared" si="29"/>
        <v>0</v>
      </c>
      <c r="AE68" s="77">
        <f t="shared" si="30"/>
        <v>0</v>
      </c>
      <c r="AF68" s="162" t="str">
        <f>'Preis TECTUBE'!F77</f>
        <v/>
      </c>
      <c r="AG68" s="65">
        <f t="shared" si="31"/>
        <v>0</v>
      </c>
      <c r="AH68" s="443" t="str">
        <f t="shared" si="13"/>
        <v/>
      </c>
    </row>
    <row r="69" spans="1:34" ht="14.5" x14ac:dyDescent="0.35">
      <c r="A69" s="412">
        <f>'Preis TECTUBE'!A78</f>
        <v>7500843</v>
      </c>
      <c r="B69" s="513" t="str">
        <f>'Preis TECTUBE'!B78</f>
        <v>TECTUBE cips       5/8"   15,0 M</v>
      </c>
      <c r="C69" s="111" t="s">
        <v>155</v>
      </c>
      <c r="D69" s="18" t="s">
        <v>257</v>
      </c>
      <c r="E69" s="556" t="s">
        <v>274</v>
      </c>
      <c r="F69" s="146"/>
      <c r="G69" s="157" t="s">
        <v>304</v>
      </c>
      <c r="H69" s="567"/>
      <c r="I69" s="567"/>
      <c r="J69" s="567"/>
      <c r="K69" s="568"/>
      <c r="L69" s="745" t="s">
        <v>511</v>
      </c>
      <c r="M69" s="559"/>
      <c r="N69" s="60">
        <v>0.33700000000000002</v>
      </c>
      <c r="O69" s="489">
        <f t="shared" si="35"/>
        <v>5</v>
      </c>
      <c r="P69" s="37">
        <v>75</v>
      </c>
      <c r="Q69" s="38">
        <f t="shared" si="19"/>
        <v>0</v>
      </c>
      <c r="R69" s="39">
        <f t="shared" ref="R69:R87" si="37">Q69*P69</f>
        <v>0</v>
      </c>
      <c r="S69" s="489">
        <f t="shared" si="36"/>
        <v>24</v>
      </c>
      <c r="T69" s="40">
        <v>1800</v>
      </c>
      <c r="U69" s="41">
        <f t="shared" ref="U69:U87" si="38">ROUND(IF(Y69&gt;99.99,LEFT(Y69,3),IF(Y69&gt;9.99,LEFT(Y69,2),LEFT(Y69,1))),0)</f>
        <v>0</v>
      </c>
      <c r="V69" s="39">
        <f t="shared" ref="V69:V87" si="39">U69*T69</f>
        <v>0</v>
      </c>
      <c r="W69" s="172">
        <f t="shared" si="32"/>
        <v>0</v>
      </c>
      <c r="X69" s="42">
        <f t="shared" ref="X69:X87" si="40">R69+V69</f>
        <v>0</v>
      </c>
      <c r="Y69" s="586">
        <f t="shared" si="33"/>
        <v>0</v>
      </c>
      <c r="Z69" s="78">
        <f t="shared" si="26"/>
        <v>0</v>
      </c>
      <c r="AA69" s="78">
        <f t="shared" si="27"/>
        <v>0</v>
      </c>
      <c r="AB69" s="77">
        <v>0.9</v>
      </c>
      <c r="AC69" s="77">
        <f t="shared" ref="AC69:AC87" si="41">Z69*AB69</f>
        <v>0</v>
      </c>
      <c r="AD69" s="77">
        <f t="shared" si="29"/>
        <v>0</v>
      </c>
      <c r="AE69" s="77">
        <f t="shared" ref="AE69:AE87" si="42">SUM(AC69:AD69)</f>
        <v>0</v>
      </c>
      <c r="AF69" s="162" t="str">
        <f>'Preis TECTUBE'!F78</f>
        <v/>
      </c>
      <c r="AG69" s="65">
        <f t="shared" si="31"/>
        <v>0</v>
      </c>
      <c r="AH69" s="443" t="str">
        <f t="shared" si="13"/>
        <v/>
      </c>
    </row>
    <row r="70" spans="1:34" ht="14.5" x14ac:dyDescent="0.35">
      <c r="A70" s="412">
        <f>'Preis TECTUBE'!A79</f>
        <v>7500844</v>
      </c>
      <c r="B70" s="513" t="str">
        <f>'Preis TECTUBE'!B79</f>
        <v>TECTUBE cips       3/4"   15,0 M</v>
      </c>
      <c r="C70" s="111" t="s">
        <v>155</v>
      </c>
      <c r="D70" s="18" t="s">
        <v>257</v>
      </c>
      <c r="E70" s="556" t="s">
        <v>274</v>
      </c>
      <c r="F70" s="146"/>
      <c r="G70" s="567"/>
      <c r="H70" s="157" t="s">
        <v>304</v>
      </c>
      <c r="I70" s="567"/>
      <c r="J70" s="567"/>
      <c r="K70" s="568"/>
      <c r="L70" s="745" t="s">
        <v>511</v>
      </c>
      <c r="M70" s="559"/>
      <c r="N70" s="60">
        <v>0.40799999999999997</v>
      </c>
      <c r="O70" s="489">
        <f t="shared" si="35"/>
        <v>4</v>
      </c>
      <c r="P70" s="37">
        <v>60</v>
      </c>
      <c r="Q70" s="38">
        <f t="shared" si="19"/>
        <v>0</v>
      </c>
      <c r="R70" s="39">
        <f t="shared" si="37"/>
        <v>0</v>
      </c>
      <c r="S70" s="489">
        <f t="shared" si="36"/>
        <v>14</v>
      </c>
      <c r="T70" s="40">
        <v>840</v>
      </c>
      <c r="U70" s="41">
        <f t="shared" si="38"/>
        <v>0</v>
      </c>
      <c r="V70" s="39">
        <f t="shared" si="39"/>
        <v>0</v>
      </c>
      <c r="W70" s="172">
        <f t="shared" si="32"/>
        <v>0</v>
      </c>
      <c r="X70" s="42">
        <f t="shared" si="40"/>
        <v>0</v>
      </c>
      <c r="Y70" s="586">
        <f t="shared" si="33"/>
        <v>0</v>
      </c>
      <c r="Z70" s="78">
        <f t="shared" si="26"/>
        <v>0</v>
      </c>
      <c r="AA70" s="78">
        <f t="shared" si="27"/>
        <v>0</v>
      </c>
      <c r="AB70" s="77">
        <v>1.1000000000000001</v>
      </c>
      <c r="AC70" s="77">
        <f t="shared" si="41"/>
        <v>0</v>
      </c>
      <c r="AD70" s="77">
        <f t="shared" si="29"/>
        <v>0</v>
      </c>
      <c r="AE70" s="77">
        <f t="shared" si="42"/>
        <v>0</v>
      </c>
      <c r="AF70" s="162" t="str">
        <f>'Preis TECTUBE'!F79</f>
        <v/>
      </c>
      <c r="AG70" s="65">
        <f t="shared" si="31"/>
        <v>0</v>
      </c>
      <c r="AH70" s="443" t="str">
        <f t="shared" si="13"/>
        <v/>
      </c>
    </row>
    <row r="71" spans="1:34" ht="15" thickBot="1" x14ac:dyDescent="0.4">
      <c r="A71" s="413">
        <f>'Preis TECTUBE'!A80</f>
        <v>7500845</v>
      </c>
      <c r="B71" s="514" t="str">
        <f>'Preis TECTUBE'!B80</f>
        <v>TECTUBE cips       7/8"   15,0 M</v>
      </c>
      <c r="C71" s="113" t="s">
        <v>155</v>
      </c>
      <c r="D71" s="19" t="s">
        <v>257</v>
      </c>
      <c r="E71" s="557" t="s">
        <v>274</v>
      </c>
      <c r="F71" s="153"/>
      <c r="G71" s="569"/>
      <c r="H71" s="180" t="s">
        <v>304</v>
      </c>
      <c r="I71" s="569"/>
      <c r="J71" s="569"/>
      <c r="K71" s="570"/>
      <c r="L71" s="748" t="s">
        <v>511</v>
      </c>
      <c r="M71" s="560"/>
      <c r="N71" s="61">
        <v>0.59299999999999997</v>
      </c>
      <c r="O71" s="490">
        <f t="shared" si="35"/>
        <v>3</v>
      </c>
      <c r="P71" s="49">
        <v>45</v>
      </c>
      <c r="Q71" s="44">
        <f t="shared" si="19"/>
        <v>0</v>
      </c>
      <c r="R71" s="45">
        <f t="shared" si="37"/>
        <v>0</v>
      </c>
      <c r="S71" s="490">
        <f t="shared" si="36"/>
        <v>14</v>
      </c>
      <c r="T71" s="46">
        <v>630</v>
      </c>
      <c r="U71" s="47">
        <f t="shared" si="38"/>
        <v>0</v>
      </c>
      <c r="V71" s="45">
        <f t="shared" si="39"/>
        <v>0</v>
      </c>
      <c r="W71" s="173">
        <f t="shared" si="32"/>
        <v>0</v>
      </c>
      <c r="X71" s="48">
        <f t="shared" si="40"/>
        <v>0</v>
      </c>
      <c r="Y71" s="587">
        <f t="shared" si="33"/>
        <v>0</v>
      </c>
      <c r="Z71" s="107">
        <f t="shared" si="26"/>
        <v>0</v>
      </c>
      <c r="AA71" s="107">
        <f t="shared" si="27"/>
        <v>0</v>
      </c>
      <c r="AB71" s="108">
        <v>1.1000000000000001</v>
      </c>
      <c r="AC71" s="108">
        <f t="shared" si="41"/>
        <v>0</v>
      </c>
      <c r="AD71" s="108">
        <f t="shared" si="29"/>
        <v>0</v>
      </c>
      <c r="AE71" s="108">
        <f t="shared" si="42"/>
        <v>0</v>
      </c>
      <c r="AF71" s="166" t="str">
        <f>'Preis TECTUBE'!F80</f>
        <v/>
      </c>
      <c r="AG71" s="66">
        <f t="shared" si="31"/>
        <v>0</v>
      </c>
      <c r="AH71" s="443" t="str">
        <f t="shared" ref="AH71:AH87" si="43">IF(X71&lt;M71,"Добавьте вводимое количество!","")</f>
        <v/>
      </c>
    </row>
    <row r="72" spans="1:34" x14ac:dyDescent="0.3">
      <c r="A72" s="411">
        <f>'Preis TECTUBE'!A82</f>
        <v>7146312</v>
      </c>
      <c r="B72" s="512" t="str">
        <f>'Preis TECTUBE'!B82</f>
        <v>TECTUBE cips       3/8"   5,0 M</v>
      </c>
      <c r="C72" s="109" t="s">
        <v>124</v>
      </c>
      <c r="D72" s="17" t="s">
        <v>125</v>
      </c>
      <c r="E72" s="110" t="s">
        <v>274</v>
      </c>
      <c r="F72" s="561"/>
      <c r="G72" s="562"/>
      <c r="H72" s="562"/>
      <c r="I72" s="563"/>
      <c r="J72" s="563"/>
      <c r="K72" s="563"/>
      <c r="L72" s="744" t="s">
        <v>512</v>
      </c>
      <c r="M72" s="558"/>
      <c r="N72" s="59">
        <v>0.19500000000000001</v>
      </c>
      <c r="O72" s="488">
        <v>24</v>
      </c>
      <c r="P72" s="26">
        <v>120</v>
      </c>
      <c r="Q72" s="27">
        <f t="shared" si="19"/>
        <v>0</v>
      </c>
      <c r="R72" s="28">
        <f t="shared" si="37"/>
        <v>0</v>
      </c>
      <c r="S72" s="488">
        <v>12</v>
      </c>
      <c r="T72" s="29">
        <v>1440</v>
      </c>
      <c r="U72" s="30">
        <f t="shared" si="38"/>
        <v>0</v>
      </c>
      <c r="V72" s="28">
        <f t="shared" si="39"/>
        <v>0</v>
      </c>
      <c r="W72" s="178">
        <f t="shared" si="32"/>
        <v>0</v>
      </c>
      <c r="X72" s="31">
        <f t="shared" si="40"/>
        <v>0</v>
      </c>
      <c r="Y72" s="585">
        <f t="shared" si="33"/>
        <v>0</v>
      </c>
      <c r="Z72" s="105">
        <f t="shared" si="26"/>
        <v>0</v>
      </c>
      <c r="AA72" s="105">
        <f t="shared" si="27"/>
        <v>0</v>
      </c>
      <c r="AB72" s="106">
        <v>1.02</v>
      </c>
      <c r="AC72" s="106">
        <f t="shared" si="41"/>
        <v>0</v>
      </c>
      <c r="AD72" s="106">
        <f t="shared" si="29"/>
        <v>0</v>
      </c>
      <c r="AE72" s="106">
        <f t="shared" si="42"/>
        <v>0</v>
      </c>
      <c r="AF72" s="179" t="str">
        <f>'Preis TECTUBE'!F82</f>
        <v/>
      </c>
      <c r="AG72" s="64">
        <f t="shared" si="31"/>
        <v>0</v>
      </c>
      <c r="AH72" s="443" t="str">
        <f t="shared" si="43"/>
        <v/>
      </c>
    </row>
    <row r="73" spans="1:34" x14ac:dyDescent="0.3">
      <c r="A73" s="412">
        <f>'Preis TECTUBE'!A83</f>
        <v>7146313</v>
      </c>
      <c r="B73" s="513" t="str">
        <f>'Preis TECTUBE'!B83</f>
        <v>TECTUBE cips       1/2"   5,0 M</v>
      </c>
      <c r="C73" s="111" t="s">
        <v>124</v>
      </c>
      <c r="D73" s="18" t="s">
        <v>125</v>
      </c>
      <c r="E73" s="112" t="s">
        <v>274</v>
      </c>
      <c r="F73" s="147"/>
      <c r="G73" s="158"/>
      <c r="H73" s="158"/>
      <c r="I73" s="552"/>
      <c r="J73" s="552"/>
      <c r="K73" s="552"/>
      <c r="L73" s="745" t="s">
        <v>512</v>
      </c>
      <c r="M73" s="559"/>
      <c r="N73" s="60">
        <v>0.26600000000000001</v>
      </c>
      <c r="O73" s="489">
        <v>10</v>
      </c>
      <c r="P73" s="37">
        <v>50</v>
      </c>
      <c r="Q73" s="38">
        <f t="shared" si="19"/>
        <v>0</v>
      </c>
      <c r="R73" s="39">
        <f t="shared" si="37"/>
        <v>0</v>
      </c>
      <c r="S73" s="489">
        <v>20</v>
      </c>
      <c r="T73" s="40">
        <v>1000</v>
      </c>
      <c r="U73" s="41">
        <f t="shared" si="38"/>
        <v>0</v>
      </c>
      <c r="V73" s="39">
        <f t="shared" si="39"/>
        <v>0</v>
      </c>
      <c r="W73" s="172">
        <f t="shared" si="32"/>
        <v>0</v>
      </c>
      <c r="X73" s="42">
        <f t="shared" si="40"/>
        <v>0</v>
      </c>
      <c r="Y73" s="586">
        <f t="shared" si="33"/>
        <v>0</v>
      </c>
      <c r="Z73" s="78">
        <f t="shared" si="26"/>
        <v>0</v>
      </c>
      <c r="AA73" s="78">
        <f t="shared" si="27"/>
        <v>0</v>
      </c>
      <c r="AB73" s="77">
        <v>1.02</v>
      </c>
      <c r="AC73" s="77">
        <f t="shared" si="41"/>
        <v>0</v>
      </c>
      <c r="AD73" s="77">
        <f t="shared" si="29"/>
        <v>0</v>
      </c>
      <c r="AE73" s="77">
        <f t="shared" si="42"/>
        <v>0</v>
      </c>
      <c r="AF73" s="162" t="str">
        <f>'Preis TECTUBE'!F83</f>
        <v/>
      </c>
      <c r="AG73" s="65">
        <f t="shared" si="31"/>
        <v>0</v>
      </c>
      <c r="AH73" s="443" t="str">
        <f t="shared" si="43"/>
        <v/>
      </c>
    </row>
    <row r="74" spans="1:34" x14ac:dyDescent="0.3">
      <c r="A74" s="412">
        <f>'Preis TECTUBE'!A84</f>
        <v>7146314</v>
      </c>
      <c r="B74" s="513" t="str">
        <f>'Preis TECTUBE'!B84</f>
        <v>TECTUBE cips       5/8"   5,0 M</v>
      </c>
      <c r="C74" s="111" t="s">
        <v>124</v>
      </c>
      <c r="D74" s="18" t="s">
        <v>125</v>
      </c>
      <c r="E74" s="112" t="s">
        <v>274</v>
      </c>
      <c r="F74" s="147"/>
      <c r="G74" s="158"/>
      <c r="H74" s="158"/>
      <c r="I74" s="552"/>
      <c r="J74" s="552"/>
      <c r="K74" s="552"/>
      <c r="L74" s="745" t="s">
        <v>512</v>
      </c>
      <c r="M74" s="559"/>
      <c r="N74" s="60">
        <v>0.33700000000000002</v>
      </c>
      <c r="O74" s="489">
        <v>10</v>
      </c>
      <c r="P74" s="37">
        <v>50</v>
      </c>
      <c r="Q74" s="38">
        <f t="shared" si="19"/>
        <v>0</v>
      </c>
      <c r="R74" s="39">
        <f t="shared" si="37"/>
        <v>0</v>
      </c>
      <c r="S74" s="489">
        <v>12</v>
      </c>
      <c r="T74" s="40">
        <v>600</v>
      </c>
      <c r="U74" s="41">
        <f t="shared" si="38"/>
        <v>0</v>
      </c>
      <c r="V74" s="39">
        <f t="shared" si="39"/>
        <v>0</v>
      </c>
      <c r="W74" s="172">
        <f t="shared" si="32"/>
        <v>0</v>
      </c>
      <c r="X74" s="42">
        <f t="shared" si="40"/>
        <v>0</v>
      </c>
      <c r="Y74" s="586">
        <f t="shared" si="33"/>
        <v>0</v>
      </c>
      <c r="Z74" s="78">
        <f t="shared" si="26"/>
        <v>0</v>
      </c>
      <c r="AA74" s="78">
        <f t="shared" si="27"/>
        <v>0</v>
      </c>
      <c r="AB74" s="77">
        <v>1.02</v>
      </c>
      <c r="AC74" s="77">
        <f t="shared" si="41"/>
        <v>0</v>
      </c>
      <c r="AD74" s="77">
        <f t="shared" si="29"/>
        <v>0</v>
      </c>
      <c r="AE74" s="77">
        <f t="shared" si="42"/>
        <v>0</v>
      </c>
      <c r="AF74" s="162" t="str">
        <f>'Preis TECTUBE'!F84</f>
        <v/>
      </c>
      <c r="AG74" s="65">
        <f t="shared" si="31"/>
        <v>0</v>
      </c>
      <c r="AH74" s="443" t="str">
        <f t="shared" si="43"/>
        <v/>
      </c>
    </row>
    <row r="75" spans="1:34" x14ac:dyDescent="0.3">
      <c r="A75" s="412">
        <f>'Preis TECTUBE'!A85</f>
        <v>7146315</v>
      </c>
      <c r="B75" s="513" t="str">
        <f>'Preis TECTUBE'!B85</f>
        <v>TECTUBE cips       3/4"   5,0 M</v>
      </c>
      <c r="C75" s="111" t="s">
        <v>124</v>
      </c>
      <c r="D75" s="18" t="s">
        <v>125</v>
      </c>
      <c r="E75" s="112" t="s">
        <v>274</v>
      </c>
      <c r="F75" s="147"/>
      <c r="G75" s="158"/>
      <c r="H75" s="158"/>
      <c r="I75" s="552"/>
      <c r="J75" s="552"/>
      <c r="K75" s="552"/>
      <c r="L75" s="745" t="s">
        <v>512</v>
      </c>
      <c r="M75" s="559"/>
      <c r="N75" s="60">
        <v>0.45700000000000002</v>
      </c>
      <c r="O75" s="489">
        <v>12</v>
      </c>
      <c r="P75" s="37">
        <v>60</v>
      </c>
      <c r="Q75" s="38">
        <f t="shared" si="19"/>
        <v>0</v>
      </c>
      <c r="R75" s="39">
        <f t="shared" si="37"/>
        <v>0</v>
      </c>
      <c r="S75" s="489">
        <v>10</v>
      </c>
      <c r="T75" s="40">
        <v>600</v>
      </c>
      <c r="U75" s="41">
        <f t="shared" si="38"/>
        <v>0</v>
      </c>
      <c r="V75" s="39">
        <f t="shared" si="39"/>
        <v>0</v>
      </c>
      <c r="W75" s="172">
        <f t="shared" si="32"/>
        <v>0</v>
      </c>
      <c r="X75" s="42">
        <f t="shared" si="40"/>
        <v>0</v>
      </c>
      <c r="Y75" s="586">
        <f t="shared" si="33"/>
        <v>0</v>
      </c>
      <c r="Z75" s="78">
        <f t="shared" si="26"/>
        <v>0</v>
      </c>
      <c r="AA75" s="78">
        <f t="shared" si="27"/>
        <v>0</v>
      </c>
      <c r="AB75" s="77">
        <v>1.02</v>
      </c>
      <c r="AC75" s="77">
        <f t="shared" si="41"/>
        <v>0</v>
      </c>
      <c r="AD75" s="77">
        <f t="shared" si="29"/>
        <v>0</v>
      </c>
      <c r="AE75" s="77">
        <f t="shared" si="42"/>
        <v>0</v>
      </c>
      <c r="AF75" s="162" t="str">
        <f>'Preis TECTUBE'!F85</f>
        <v/>
      </c>
      <c r="AG75" s="65">
        <f t="shared" si="31"/>
        <v>0</v>
      </c>
      <c r="AH75" s="443" t="str">
        <f t="shared" si="43"/>
        <v/>
      </c>
    </row>
    <row r="76" spans="1:34" x14ac:dyDescent="0.3">
      <c r="A76" s="412">
        <f>'Preis TECTUBE'!A86</f>
        <v>7146316</v>
      </c>
      <c r="B76" s="513" t="str">
        <f>'Preis TECTUBE'!B86</f>
        <v>TECTUBE cips       7/8"   5,0 M</v>
      </c>
      <c r="C76" s="111" t="s">
        <v>124</v>
      </c>
      <c r="D76" s="18" t="s">
        <v>125</v>
      </c>
      <c r="E76" s="112" t="s">
        <v>274</v>
      </c>
      <c r="F76" s="147"/>
      <c r="G76" s="158"/>
      <c r="H76" s="158"/>
      <c r="I76" s="552"/>
      <c r="J76" s="552"/>
      <c r="K76" s="552"/>
      <c r="L76" s="745" t="s">
        <v>512</v>
      </c>
      <c r="M76" s="559"/>
      <c r="N76" s="60">
        <v>0.59299999999999997</v>
      </c>
      <c r="O76" s="489">
        <v>10</v>
      </c>
      <c r="P76" s="37">
        <v>50</v>
      </c>
      <c r="Q76" s="38">
        <f t="shared" si="19"/>
        <v>0</v>
      </c>
      <c r="R76" s="39">
        <f t="shared" si="37"/>
        <v>0</v>
      </c>
      <c r="S76" s="489">
        <v>12</v>
      </c>
      <c r="T76" s="40">
        <v>600</v>
      </c>
      <c r="U76" s="41">
        <f t="shared" si="38"/>
        <v>0</v>
      </c>
      <c r="V76" s="39">
        <f t="shared" si="39"/>
        <v>0</v>
      </c>
      <c r="W76" s="172">
        <f t="shared" si="32"/>
        <v>0</v>
      </c>
      <c r="X76" s="42">
        <f t="shared" si="40"/>
        <v>0</v>
      </c>
      <c r="Y76" s="586">
        <f t="shared" si="33"/>
        <v>0</v>
      </c>
      <c r="Z76" s="78">
        <f t="shared" si="26"/>
        <v>0</v>
      </c>
      <c r="AA76" s="78">
        <f t="shared" si="27"/>
        <v>0</v>
      </c>
      <c r="AB76" s="77">
        <v>1.02</v>
      </c>
      <c r="AC76" s="77">
        <f t="shared" si="41"/>
        <v>0</v>
      </c>
      <c r="AD76" s="77">
        <f t="shared" si="29"/>
        <v>0</v>
      </c>
      <c r="AE76" s="77">
        <f t="shared" si="42"/>
        <v>0</v>
      </c>
      <c r="AF76" s="162" t="str">
        <f>'Preis TECTUBE'!F86</f>
        <v/>
      </c>
      <c r="AG76" s="65">
        <f t="shared" si="31"/>
        <v>0</v>
      </c>
      <c r="AH76" s="443" t="str">
        <f t="shared" si="43"/>
        <v/>
      </c>
    </row>
    <row r="77" spans="1:34" x14ac:dyDescent="0.3">
      <c r="A77" s="412">
        <f>'Preis TECTUBE'!A87</f>
        <v>7146317</v>
      </c>
      <c r="B77" s="513" t="str">
        <f>'Preis TECTUBE'!B87</f>
        <v>TECTUBE cips       1"   5,0 M</v>
      </c>
      <c r="C77" s="111" t="s">
        <v>124</v>
      </c>
      <c r="D77" s="18" t="s">
        <v>125</v>
      </c>
      <c r="E77" s="112" t="s">
        <v>274</v>
      </c>
      <c r="F77" s="147"/>
      <c r="G77" s="158"/>
      <c r="H77" s="158"/>
      <c r="I77" s="552"/>
      <c r="J77" s="552"/>
      <c r="K77" s="552"/>
      <c r="L77" s="745" t="s">
        <v>512</v>
      </c>
      <c r="M77" s="559"/>
      <c r="N77" s="60">
        <v>0.68200000000000005</v>
      </c>
      <c r="O77" s="489">
        <v>10</v>
      </c>
      <c r="P77" s="37">
        <v>50</v>
      </c>
      <c r="Q77" s="38">
        <f t="shared" si="19"/>
        <v>0</v>
      </c>
      <c r="R77" s="39">
        <f t="shared" si="37"/>
        <v>0</v>
      </c>
      <c r="S77" s="489">
        <v>12</v>
      </c>
      <c r="T77" s="40">
        <v>600</v>
      </c>
      <c r="U77" s="41">
        <f t="shared" si="38"/>
        <v>0</v>
      </c>
      <c r="V77" s="39">
        <f t="shared" si="39"/>
        <v>0</v>
      </c>
      <c r="W77" s="172">
        <f t="shared" si="32"/>
        <v>0</v>
      </c>
      <c r="X77" s="42">
        <f t="shared" si="40"/>
        <v>0</v>
      </c>
      <c r="Y77" s="586">
        <f t="shared" si="33"/>
        <v>0</v>
      </c>
      <c r="Z77" s="78">
        <f t="shared" si="26"/>
        <v>0</v>
      </c>
      <c r="AA77" s="78">
        <f t="shared" si="27"/>
        <v>0</v>
      </c>
      <c r="AB77" s="77">
        <v>1.02</v>
      </c>
      <c r="AC77" s="77">
        <f t="shared" si="41"/>
        <v>0</v>
      </c>
      <c r="AD77" s="77">
        <f t="shared" si="29"/>
        <v>0</v>
      </c>
      <c r="AE77" s="77">
        <f t="shared" si="42"/>
        <v>0</v>
      </c>
      <c r="AF77" s="162" t="str">
        <f>'Preis TECTUBE'!F87</f>
        <v/>
      </c>
      <c r="AG77" s="65">
        <f t="shared" si="31"/>
        <v>0</v>
      </c>
      <c r="AH77" s="443" t="str">
        <f t="shared" si="43"/>
        <v/>
      </c>
    </row>
    <row r="78" spans="1:34" x14ac:dyDescent="0.3">
      <c r="A78" s="412">
        <f>'Preis TECTUBE'!A88</f>
        <v>7146318</v>
      </c>
      <c r="B78" s="513" t="str">
        <f>'Preis TECTUBE'!B88</f>
        <v>TECTUBE cips       1 1/8"   5,0 M</v>
      </c>
      <c r="C78" s="111" t="s">
        <v>124</v>
      </c>
      <c r="D78" s="18" t="s">
        <v>125</v>
      </c>
      <c r="E78" s="112" t="s">
        <v>274</v>
      </c>
      <c r="F78" s="147"/>
      <c r="G78" s="158"/>
      <c r="H78" s="158"/>
      <c r="I78" s="552"/>
      <c r="J78" s="552"/>
      <c r="K78" s="552"/>
      <c r="L78" s="745" t="s">
        <v>512</v>
      </c>
      <c r="M78" s="559"/>
      <c r="N78" s="60">
        <v>0.68799999999999994</v>
      </c>
      <c r="O78" s="489">
        <v>10</v>
      </c>
      <c r="P78" s="37">
        <v>50</v>
      </c>
      <c r="Q78" s="38">
        <f t="shared" si="19"/>
        <v>0</v>
      </c>
      <c r="R78" s="39">
        <f t="shared" si="37"/>
        <v>0</v>
      </c>
      <c r="S78" s="489">
        <v>9</v>
      </c>
      <c r="T78" s="40">
        <v>450</v>
      </c>
      <c r="U78" s="41">
        <f t="shared" si="38"/>
        <v>0</v>
      </c>
      <c r="V78" s="39">
        <f t="shared" si="39"/>
        <v>0</v>
      </c>
      <c r="W78" s="172">
        <f t="shared" si="32"/>
        <v>0</v>
      </c>
      <c r="X78" s="42">
        <f t="shared" si="40"/>
        <v>0</v>
      </c>
      <c r="Y78" s="586">
        <f t="shared" si="33"/>
        <v>0</v>
      </c>
      <c r="Z78" s="78">
        <f t="shared" si="26"/>
        <v>0</v>
      </c>
      <c r="AA78" s="78">
        <f t="shared" si="27"/>
        <v>0</v>
      </c>
      <c r="AB78" s="77">
        <v>1.02</v>
      </c>
      <c r="AC78" s="77">
        <f t="shared" si="41"/>
        <v>0</v>
      </c>
      <c r="AD78" s="77">
        <f t="shared" si="29"/>
        <v>0</v>
      </c>
      <c r="AE78" s="77">
        <f t="shared" si="42"/>
        <v>0</v>
      </c>
      <c r="AF78" s="162" t="str">
        <f>'Preis TECTUBE'!F88</f>
        <v/>
      </c>
      <c r="AG78" s="65">
        <f t="shared" si="31"/>
        <v>0</v>
      </c>
      <c r="AH78" s="443" t="str">
        <f t="shared" si="43"/>
        <v/>
      </c>
    </row>
    <row r="79" spans="1:34" x14ac:dyDescent="0.3">
      <c r="A79" s="412">
        <f>'Preis TECTUBE'!A89</f>
        <v>7146319</v>
      </c>
      <c r="B79" s="513" t="str">
        <f>'Preis TECTUBE'!B89</f>
        <v>TECTUBE cips       1 1/8"   5,0 M</v>
      </c>
      <c r="C79" s="111" t="s">
        <v>124</v>
      </c>
      <c r="D79" s="18" t="s">
        <v>125</v>
      </c>
      <c r="E79" s="112" t="s">
        <v>274</v>
      </c>
      <c r="F79" s="147"/>
      <c r="G79" s="158"/>
      <c r="H79" s="158"/>
      <c r="I79" s="552"/>
      <c r="J79" s="552"/>
      <c r="K79" s="552"/>
      <c r="L79" s="745" t="s">
        <v>512</v>
      </c>
      <c r="M79" s="559"/>
      <c r="N79" s="60">
        <v>0.95399999999999996</v>
      </c>
      <c r="O79" s="489">
        <v>10</v>
      </c>
      <c r="P79" s="37">
        <v>50</v>
      </c>
      <c r="Q79" s="38">
        <f t="shared" si="19"/>
        <v>0</v>
      </c>
      <c r="R79" s="39">
        <f t="shared" si="37"/>
        <v>0</v>
      </c>
      <c r="S79" s="489">
        <v>9</v>
      </c>
      <c r="T79" s="40">
        <v>450</v>
      </c>
      <c r="U79" s="41">
        <f t="shared" si="38"/>
        <v>0</v>
      </c>
      <c r="V79" s="39">
        <f t="shared" si="39"/>
        <v>0</v>
      </c>
      <c r="W79" s="172">
        <f t="shared" si="32"/>
        <v>0</v>
      </c>
      <c r="X79" s="42">
        <f t="shared" si="40"/>
        <v>0</v>
      </c>
      <c r="Y79" s="586">
        <f t="shared" si="33"/>
        <v>0</v>
      </c>
      <c r="Z79" s="78">
        <f t="shared" si="26"/>
        <v>0</v>
      </c>
      <c r="AA79" s="78">
        <f t="shared" si="27"/>
        <v>0</v>
      </c>
      <c r="AB79" s="77">
        <v>1.02</v>
      </c>
      <c r="AC79" s="77">
        <f t="shared" si="41"/>
        <v>0</v>
      </c>
      <c r="AD79" s="77">
        <f t="shared" si="29"/>
        <v>0</v>
      </c>
      <c r="AE79" s="77">
        <f t="shared" si="42"/>
        <v>0</v>
      </c>
      <c r="AF79" s="162" t="str">
        <f>'Preis TECTUBE'!F89</f>
        <v/>
      </c>
      <c r="AG79" s="65">
        <f t="shared" si="31"/>
        <v>0</v>
      </c>
      <c r="AH79" s="443" t="str">
        <f t="shared" si="43"/>
        <v/>
      </c>
    </row>
    <row r="80" spans="1:34" x14ac:dyDescent="0.3">
      <c r="A80" s="412">
        <f>'Preis TECTUBE'!A90</f>
        <v>7146320</v>
      </c>
      <c r="B80" s="513" t="str">
        <f>'Preis TECTUBE'!B90</f>
        <v>TECTUBE cips       34,92x1,25x5,00 M</v>
      </c>
      <c r="C80" s="111" t="s">
        <v>124</v>
      </c>
      <c r="D80" s="18" t="s">
        <v>125</v>
      </c>
      <c r="E80" s="112" t="s">
        <v>274</v>
      </c>
      <c r="F80" s="147"/>
      <c r="G80" s="158"/>
      <c r="H80" s="158"/>
      <c r="I80" s="552"/>
      <c r="J80" s="552"/>
      <c r="K80" s="552"/>
      <c r="L80" s="745" t="s">
        <v>512</v>
      </c>
      <c r="M80" s="559"/>
      <c r="N80" s="60">
        <v>1.1759999999999999</v>
      </c>
      <c r="O80" s="489">
        <v>5</v>
      </c>
      <c r="P80" s="37">
        <v>25</v>
      </c>
      <c r="Q80" s="38">
        <f t="shared" si="19"/>
        <v>0</v>
      </c>
      <c r="R80" s="39">
        <f t="shared" si="37"/>
        <v>0</v>
      </c>
      <c r="S80" s="489">
        <v>9</v>
      </c>
      <c r="T80" s="40">
        <v>225</v>
      </c>
      <c r="U80" s="41">
        <f t="shared" si="38"/>
        <v>0</v>
      </c>
      <c r="V80" s="39">
        <f t="shared" si="39"/>
        <v>0</v>
      </c>
      <c r="W80" s="172">
        <f t="shared" si="32"/>
        <v>0</v>
      </c>
      <c r="X80" s="42">
        <f t="shared" si="40"/>
        <v>0</v>
      </c>
      <c r="Y80" s="586">
        <f t="shared" si="33"/>
        <v>0</v>
      </c>
      <c r="Z80" s="78">
        <f t="shared" si="26"/>
        <v>0</v>
      </c>
      <c r="AA80" s="78">
        <f t="shared" si="27"/>
        <v>0</v>
      </c>
      <c r="AB80" s="77">
        <v>1.02</v>
      </c>
      <c r="AC80" s="77">
        <f t="shared" si="41"/>
        <v>0</v>
      </c>
      <c r="AD80" s="77">
        <f t="shared" si="29"/>
        <v>0</v>
      </c>
      <c r="AE80" s="77">
        <f t="shared" si="42"/>
        <v>0</v>
      </c>
      <c r="AF80" s="162" t="str">
        <f>'Preis TECTUBE'!F90</f>
        <v/>
      </c>
      <c r="AG80" s="65">
        <f t="shared" si="31"/>
        <v>0</v>
      </c>
      <c r="AH80" s="443" t="str">
        <f t="shared" si="43"/>
        <v/>
      </c>
    </row>
    <row r="81" spans="1:34" x14ac:dyDescent="0.3">
      <c r="A81" s="412">
        <f>'Preis TECTUBE'!A91</f>
        <v>7146321</v>
      </c>
      <c r="B81" s="513" t="str">
        <f>'Preis TECTUBE'!B91</f>
        <v>TECTUBE cips       34,92x1,00x5,00 M</v>
      </c>
      <c r="C81" s="111" t="s">
        <v>124</v>
      </c>
      <c r="D81" s="18" t="s">
        <v>125</v>
      </c>
      <c r="E81" s="112" t="s">
        <v>274</v>
      </c>
      <c r="F81" s="147"/>
      <c r="G81" s="158"/>
      <c r="H81" s="158"/>
      <c r="I81" s="552"/>
      <c r="J81" s="552"/>
      <c r="K81" s="552"/>
      <c r="L81" s="745" t="s">
        <v>512</v>
      </c>
      <c r="M81" s="559"/>
      <c r="N81" s="60">
        <v>0.94799999999999995</v>
      </c>
      <c r="O81" s="489">
        <v>5</v>
      </c>
      <c r="P81" s="37">
        <v>25</v>
      </c>
      <c r="Q81" s="38">
        <f t="shared" ref="Q81:Q87" si="44">ROUND((Y81-U81)*T81/P81,0)</f>
        <v>0</v>
      </c>
      <c r="R81" s="39">
        <f t="shared" si="37"/>
        <v>0</v>
      </c>
      <c r="S81" s="489">
        <v>9</v>
      </c>
      <c r="T81" s="40">
        <v>225</v>
      </c>
      <c r="U81" s="41">
        <f t="shared" si="38"/>
        <v>0</v>
      </c>
      <c r="V81" s="39">
        <f t="shared" si="39"/>
        <v>0</v>
      </c>
      <c r="W81" s="172">
        <f t="shared" ref="W81:W87" si="45">N81*X81</f>
        <v>0</v>
      </c>
      <c r="X81" s="42">
        <f t="shared" si="40"/>
        <v>0</v>
      </c>
      <c r="Y81" s="586">
        <f t="shared" ref="Y81:Y87" si="46">ROUND(M81/T81,3)</f>
        <v>0</v>
      </c>
      <c r="Z81" s="78">
        <f t="shared" ref="Z81:Z87" si="47">R81/T81</f>
        <v>0</v>
      </c>
      <c r="AA81" s="78">
        <f t="shared" si="27"/>
        <v>0</v>
      </c>
      <c r="AB81" s="77">
        <v>1.02</v>
      </c>
      <c r="AC81" s="77">
        <f t="shared" si="41"/>
        <v>0</v>
      </c>
      <c r="AD81" s="77">
        <f t="shared" ref="AD81:AD87" si="48">U81*AB81</f>
        <v>0</v>
      </c>
      <c r="AE81" s="77">
        <f t="shared" si="42"/>
        <v>0</v>
      </c>
      <c r="AF81" s="162" t="str">
        <f>'Preis TECTUBE'!F91</f>
        <v/>
      </c>
      <c r="AG81" s="65">
        <f t="shared" si="31"/>
        <v>0</v>
      </c>
      <c r="AH81" s="443" t="str">
        <f t="shared" si="43"/>
        <v/>
      </c>
    </row>
    <row r="82" spans="1:34" x14ac:dyDescent="0.3">
      <c r="A82" s="412">
        <f>'Preis TECTUBE'!A92</f>
        <v>7146322</v>
      </c>
      <c r="B82" s="513" t="str">
        <f>'Preis TECTUBE'!B92</f>
        <v>TECTUBE cips       41,27x1,25x5,00 M</v>
      </c>
      <c r="C82" s="111" t="s">
        <v>124</v>
      </c>
      <c r="D82" s="18" t="s">
        <v>125</v>
      </c>
      <c r="E82" s="112" t="s">
        <v>274</v>
      </c>
      <c r="F82" s="147"/>
      <c r="G82" s="158"/>
      <c r="H82" s="158"/>
      <c r="I82" s="552"/>
      <c r="J82" s="552"/>
      <c r="K82" s="552"/>
      <c r="L82" s="745" t="s">
        <v>512</v>
      </c>
      <c r="M82" s="559"/>
      <c r="N82" s="60">
        <v>1.3979999999999999</v>
      </c>
      <c r="O82" s="489">
        <v>5</v>
      </c>
      <c r="P82" s="37">
        <v>25</v>
      </c>
      <c r="Q82" s="38">
        <f t="shared" si="44"/>
        <v>0</v>
      </c>
      <c r="R82" s="39">
        <f t="shared" si="37"/>
        <v>0</v>
      </c>
      <c r="S82" s="489">
        <v>9</v>
      </c>
      <c r="T82" s="40">
        <v>225</v>
      </c>
      <c r="U82" s="41">
        <f t="shared" si="38"/>
        <v>0</v>
      </c>
      <c r="V82" s="39">
        <f t="shared" si="39"/>
        <v>0</v>
      </c>
      <c r="W82" s="172">
        <f t="shared" si="45"/>
        <v>0</v>
      </c>
      <c r="X82" s="42">
        <f t="shared" si="40"/>
        <v>0</v>
      </c>
      <c r="Y82" s="586">
        <f t="shared" si="46"/>
        <v>0</v>
      </c>
      <c r="Z82" s="78">
        <f t="shared" si="47"/>
        <v>0</v>
      </c>
      <c r="AA82" s="78">
        <f t="shared" ref="AA82:AA87" si="49">IF(Z82&gt;0,1,0)</f>
        <v>0</v>
      </c>
      <c r="AB82" s="77">
        <v>1.02</v>
      </c>
      <c r="AC82" s="77">
        <f t="shared" si="41"/>
        <v>0</v>
      </c>
      <c r="AD82" s="77">
        <f t="shared" si="48"/>
        <v>0</v>
      </c>
      <c r="AE82" s="77">
        <f t="shared" si="42"/>
        <v>0</v>
      </c>
      <c r="AF82" s="162" t="str">
        <f>'Preis TECTUBE'!F92</f>
        <v/>
      </c>
      <c r="AG82" s="65">
        <f t="shared" ref="AG82:AG87" si="50">IFERROR(AF82*X82,0)</f>
        <v>0</v>
      </c>
      <c r="AH82" s="443" t="str">
        <f t="shared" si="43"/>
        <v/>
      </c>
    </row>
    <row r="83" spans="1:34" x14ac:dyDescent="0.3">
      <c r="A83" s="412">
        <f>'Preis TECTUBE'!A93</f>
        <v>7146323</v>
      </c>
      <c r="B83" s="513" t="str">
        <f>'Preis TECTUBE'!B93</f>
        <v>TECTUBE cips       41,27x1,00x5,00 M</v>
      </c>
      <c r="C83" s="111" t="s">
        <v>124</v>
      </c>
      <c r="D83" s="18" t="s">
        <v>125</v>
      </c>
      <c r="E83" s="112" t="s">
        <v>274</v>
      </c>
      <c r="F83" s="147"/>
      <c r="G83" s="158"/>
      <c r="H83" s="158"/>
      <c r="I83" s="552"/>
      <c r="J83" s="552"/>
      <c r="K83" s="552"/>
      <c r="L83" s="745" t="s">
        <v>512</v>
      </c>
      <c r="M83" s="559"/>
      <c r="N83" s="60">
        <v>1.125</v>
      </c>
      <c r="O83" s="489">
        <v>5</v>
      </c>
      <c r="P83" s="37">
        <v>25</v>
      </c>
      <c r="Q83" s="38">
        <f t="shared" si="44"/>
        <v>0</v>
      </c>
      <c r="R83" s="39">
        <f t="shared" si="37"/>
        <v>0</v>
      </c>
      <c r="S83" s="489">
        <v>9</v>
      </c>
      <c r="T83" s="40">
        <v>225</v>
      </c>
      <c r="U83" s="41">
        <f t="shared" si="38"/>
        <v>0</v>
      </c>
      <c r="V83" s="39">
        <f t="shared" si="39"/>
        <v>0</v>
      </c>
      <c r="W83" s="172">
        <f t="shared" si="45"/>
        <v>0</v>
      </c>
      <c r="X83" s="42">
        <f t="shared" si="40"/>
        <v>0</v>
      </c>
      <c r="Y83" s="586">
        <f t="shared" si="46"/>
        <v>0</v>
      </c>
      <c r="Z83" s="78">
        <f t="shared" si="47"/>
        <v>0</v>
      </c>
      <c r="AA83" s="78">
        <f t="shared" si="49"/>
        <v>0</v>
      </c>
      <c r="AB83" s="77">
        <v>1.02</v>
      </c>
      <c r="AC83" s="77">
        <f t="shared" si="41"/>
        <v>0</v>
      </c>
      <c r="AD83" s="77">
        <f t="shared" si="48"/>
        <v>0</v>
      </c>
      <c r="AE83" s="77">
        <f t="shared" si="42"/>
        <v>0</v>
      </c>
      <c r="AF83" s="162" t="str">
        <f>'Preis TECTUBE'!F93</f>
        <v/>
      </c>
      <c r="AG83" s="65">
        <f t="shared" si="50"/>
        <v>0</v>
      </c>
      <c r="AH83" s="443" t="str">
        <f t="shared" si="43"/>
        <v/>
      </c>
    </row>
    <row r="84" spans="1:34" x14ac:dyDescent="0.3">
      <c r="A84" s="412">
        <f>'Preis TECTUBE'!A94</f>
        <v>7146324</v>
      </c>
      <c r="B84" s="513" t="str">
        <f>'Preis TECTUBE'!B94</f>
        <v>TECTUBE cips       53,97x1,20x5,00 M</v>
      </c>
      <c r="C84" s="111" t="s">
        <v>124</v>
      </c>
      <c r="D84" s="18" t="s">
        <v>125</v>
      </c>
      <c r="E84" s="112" t="s">
        <v>274</v>
      </c>
      <c r="F84" s="147"/>
      <c r="G84" s="158"/>
      <c r="H84" s="158"/>
      <c r="I84" s="552"/>
      <c r="J84" s="552"/>
      <c r="K84" s="552"/>
      <c r="L84" s="745" t="s">
        <v>512</v>
      </c>
      <c r="M84" s="559"/>
      <c r="N84" s="60">
        <v>1.77</v>
      </c>
      <c r="O84" s="489">
        <v>5</v>
      </c>
      <c r="P84" s="37">
        <v>25</v>
      </c>
      <c r="Q84" s="38">
        <f t="shared" si="44"/>
        <v>0</v>
      </c>
      <c r="R84" s="39">
        <f t="shared" si="37"/>
        <v>0</v>
      </c>
      <c r="S84" s="489">
        <v>10</v>
      </c>
      <c r="T84" s="40">
        <v>250</v>
      </c>
      <c r="U84" s="41">
        <f t="shared" si="38"/>
        <v>0</v>
      </c>
      <c r="V84" s="39">
        <f t="shared" si="39"/>
        <v>0</v>
      </c>
      <c r="W84" s="172">
        <f t="shared" si="45"/>
        <v>0</v>
      </c>
      <c r="X84" s="42">
        <f t="shared" si="40"/>
        <v>0</v>
      </c>
      <c r="Y84" s="586">
        <f t="shared" si="46"/>
        <v>0</v>
      </c>
      <c r="Z84" s="78">
        <f t="shared" si="47"/>
        <v>0</v>
      </c>
      <c r="AA84" s="78">
        <f t="shared" si="49"/>
        <v>0</v>
      </c>
      <c r="AB84" s="77">
        <v>1.02</v>
      </c>
      <c r="AC84" s="77">
        <f t="shared" si="41"/>
        <v>0</v>
      </c>
      <c r="AD84" s="77">
        <f t="shared" si="48"/>
        <v>0</v>
      </c>
      <c r="AE84" s="77">
        <f t="shared" si="42"/>
        <v>0</v>
      </c>
      <c r="AF84" s="162" t="str">
        <f>'Preis TECTUBE'!F94</f>
        <v/>
      </c>
      <c r="AG84" s="65">
        <f t="shared" si="50"/>
        <v>0</v>
      </c>
      <c r="AH84" s="443" t="str">
        <f t="shared" si="43"/>
        <v/>
      </c>
    </row>
    <row r="85" spans="1:34" x14ac:dyDescent="0.3">
      <c r="A85" s="412">
        <f>'Preis TECTUBE'!A95</f>
        <v>7146325</v>
      </c>
      <c r="B85" s="513" t="str">
        <f>'Preis TECTUBE'!B95</f>
        <v>TECTUBE cips       66,68x1,63x5,00 M</v>
      </c>
      <c r="C85" s="111" t="s">
        <v>124</v>
      </c>
      <c r="D85" s="18" t="s">
        <v>125</v>
      </c>
      <c r="E85" s="112" t="s">
        <v>274</v>
      </c>
      <c r="F85" s="147"/>
      <c r="G85" s="158"/>
      <c r="H85" s="158"/>
      <c r="I85" s="552"/>
      <c r="J85" s="552"/>
      <c r="K85" s="552"/>
      <c r="L85" s="745" t="s">
        <v>512</v>
      </c>
      <c r="M85" s="559"/>
      <c r="N85" s="60">
        <v>2.9630000000000001</v>
      </c>
      <c r="O85" s="489">
        <v>2</v>
      </c>
      <c r="P85" s="37">
        <v>10</v>
      </c>
      <c r="Q85" s="38">
        <f t="shared" si="44"/>
        <v>0</v>
      </c>
      <c r="R85" s="39">
        <f t="shared" si="37"/>
        <v>0</v>
      </c>
      <c r="S85" s="489">
        <v>10</v>
      </c>
      <c r="T85" s="40">
        <v>100</v>
      </c>
      <c r="U85" s="41">
        <f t="shared" si="38"/>
        <v>0</v>
      </c>
      <c r="V85" s="39">
        <f t="shared" si="39"/>
        <v>0</v>
      </c>
      <c r="W85" s="172">
        <f t="shared" si="45"/>
        <v>0</v>
      </c>
      <c r="X85" s="42">
        <f t="shared" si="40"/>
        <v>0</v>
      </c>
      <c r="Y85" s="586">
        <f t="shared" si="46"/>
        <v>0</v>
      </c>
      <c r="Z85" s="78">
        <f t="shared" si="47"/>
        <v>0</v>
      </c>
      <c r="AA85" s="78">
        <f t="shared" si="49"/>
        <v>0</v>
      </c>
      <c r="AB85" s="77">
        <v>1.02</v>
      </c>
      <c r="AC85" s="77">
        <f t="shared" si="41"/>
        <v>0</v>
      </c>
      <c r="AD85" s="77">
        <f t="shared" si="48"/>
        <v>0</v>
      </c>
      <c r="AE85" s="77">
        <f t="shared" si="42"/>
        <v>0</v>
      </c>
      <c r="AF85" s="162" t="str">
        <f>'Preis TECTUBE'!F95</f>
        <v/>
      </c>
      <c r="AG85" s="65">
        <f t="shared" si="50"/>
        <v>0</v>
      </c>
      <c r="AH85" s="443" t="str">
        <f t="shared" si="43"/>
        <v/>
      </c>
    </row>
    <row r="86" spans="1:34" x14ac:dyDescent="0.3">
      <c r="A86" s="412">
        <f>'Preis TECTUBE'!A96</f>
        <v>7146326</v>
      </c>
      <c r="B86" s="513" t="str">
        <f>'Preis TECTUBE'!B96</f>
        <v>TECTUBE cips       79,38x1,63x5,00 M</v>
      </c>
      <c r="C86" s="111" t="s">
        <v>124</v>
      </c>
      <c r="D86" s="18" t="s">
        <v>125</v>
      </c>
      <c r="E86" s="112" t="s">
        <v>274</v>
      </c>
      <c r="F86" s="147"/>
      <c r="G86" s="158"/>
      <c r="H86" s="158"/>
      <c r="I86" s="552"/>
      <c r="J86" s="552"/>
      <c r="K86" s="552"/>
      <c r="L86" s="745" t="s">
        <v>512</v>
      </c>
      <c r="M86" s="559"/>
      <c r="N86" s="60">
        <v>3.5419999999999998</v>
      </c>
      <c r="O86" s="489">
        <v>2</v>
      </c>
      <c r="P86" s="37">
        <v>10</v>
      </c>
      <c r="Q86" s="38">
        <f t="shared" si="44"/>
        <v>0</v>
      </c>
      <c r="R86" s="39">
        <f t="shared" si="37"/>
        <v>0</v>
      </c>
      <c r="S86" s="489">
        <v>10</v>
      </c>
      <c r="T86" s="40">
        <v>100</v>
      </c>
      <c r="U86" s="41">
        <f t="shared" si="38"/>
        <v>0</v>
      </c>
      <c r="V86" s="39">
        <f t="shared" si="39"/>
        <v>0</v>
      </c>
      <c r="W86" s="172">
        <f t="shared" si="45"/>
        <v>0</v>
      </c>
      <c r="X86" s="42">
        <f t="shared" si="40"/>
        <v>0</v>
      </c>
      <c r="Y86" s="586">
        <f t="shared" si="46"/>
        <v>0</v>
      </c>
      <c r="Z86" s="78">
        <f t="shared" si="47"/>
        <v>0</v>
      </c>
      <c r="AA86" s="78">
        <f t="shared" si="49"/>
        <v>0</v>
      </c>
      <c r="AB86" s="77">
        <v>1.02</v>
      </c>
      <c r="AC86" s="77">
        <f t="shared" si="41"/>
        <v>0</v>
      </c>
      <c r="AD86" s="77">
        <f t="shared" si="48"/>
        <v>0</v>
      </c>
      <c r="AE86" s="77">
        <f t="shared" si="42"/>
        <v>0</v>
      </c>
      <c r="AF86" s="162" t="str">
        <f>'Preis TECTUBE'!F96</f>
        <v/>
      </c>
      <c r="AG86" s="65">
        <f t="shared" si="50"/>
        <v>0</v>
      </c>
      <c r="AH86" s="443" t="str">
        <f t="shared" si="43"/>
        <v/>
      </c>
    </row>
    <row r="87" spans="1:34" ht="14.5" thickBot="1" x14ac:dyDescent="0.35">
      <c r="A87" s="413">
        <f>'Preis TECTUBE'!A97</f>
        <v>7146327</v>
      </c>
      <c r="B87" s="514" t="str">
        <f>'Preis TECTUBE'!B97</f>
        <v>TECTUBE cips       92,08x2,03x5,00 M</v>
      </c>
      <c r="C87" s="113" t="s">
        <v>124</v>
      </c>
      <c r="D87" s="19" t="s">
        <v>125</v>
      </c>
      <c r="E87" s="114" t="s">
        <v>274</v>
      </c>
      <c r="F87" s="156"/>
      <c r="G87" s="165"/>
      <c r="H87" s="165"/>
      <c r="I87" s="553"/>
      <c r="J87" s="553"/>
      <c r="K87" s="553"/>
      <c r="L87" s="746" t="s">
        <v>512</v>
      </c>
      <c r="M87" s="560"/>
      <c r="N87" s="61">
        <v>5.109</v>
      </c>
      <c r="O87" s="490">
        <v>1</v>
      </c>
      <c r="P87" s="49">
        <v>5</v>
      </c>
      <c r="Q87" s="44">
        <f t="shared" si="44"/>
        <v>0</v>
      </c>
      <c r="R87" s="45">
        <f t="shared" si="37"/>
        <v>0</v>
      </c>
      <c r="S87" s="490">
        <v>5</v>
      </c>
      <c r="T87" s="46">
        <v>25</v>
      </c>
      <c r="U87" s="47">
        <f t="shared" si="38"/>
        <v>0</v>
      </c>
      <c r="V87" s="45">
        <f t="shared" si="39"/>
        <v>0</v>
      </c>
      <c r="W87" s="173">
        <f t="shared" si="45"/>
        <v>0</v>
      </c>
      <c r="X87" s="48">
        <f t="shared" si="40"/>
        <v>0</v>
      </c>
      <c r="Y87" s="587">
        <f t="shared" si="46"/>
        <v>0</v>
      </c>
      <c r="Z87" s="107">
        <f t="shared" si="47"/>
        <v>0</v>
      </c>
      <c r="AA87" s="107">
        <f t="shared" si="49"/>
        <v>0</v>
      </c>
      <c r="AB87" s="108">
        <v>1.02</v>
      </c>
      <c r="AC87" s="108">
        <f t="shared" si="41"/>
        <v>0</v>
      </c>
      <c r="AD87" s="108">
        <f t="shared" si="48"/>
        <v>0</v>
      </c>
      <c r="AE87" s="108">
        <f t="shared" si="42"/>
        <v>0</v>
      </c>
      <c r="AF87" s="166" t="str">
        <f>'Preis TECTUBE'!F97</f>
        <v/>
      </c>
      <c r="AG87" s="66">
        <f t="shared" si="50"/>
        <v>0</v>
      </c>
      <c r="AH87" s="443" t="str">
        <f t="shared" si="43"/>
        <v/>
      </c>
    </row>
    <row r="88" spans="1:34" ht="14.5" thickBot="1" x14ac:dyDescent="0.35">
      <c r="A88" s="409" t="s">
        <v>177</v>
      </c>
      <c r="B88" s="410" t="s">
        <v>178</v>
      </c>
      <c r="C88" s="186"/>
      <c r="D88" s="186"/>
      <c r="E88" s="186"/>
      <c r="F88" s="186"/>
      <c r="G88" s="186"/>
      <c r="H88" s="186"/>
      <c r="I88" s="186"/>
      <c r="J88" s="186"/>
      <c r="K88" s="186"/>
      <c r="L88" s="54"/>
      <c r="M88" s="767">
        <v>0</v>
      </c>
      <c r="N88" s="119"/>
      <c r="O88" s="186"/>
      <c r="P88" s="186"/>
      <c r="Q88" s="186"/>
      <c r="R88" s="186"/>
      <c r="S88" s="186"/>
      <c r="T88" s="187"/>
      <c r="U88" s="186"/>
      <c r="V88" s="186"/>
      <c r="W88" s="188">
        <f>SUM(W6:W87)</f>
        <v>0</v>
      </c>
      <c r="X88" s="186"/>
      <c r="Y88" s="588"/>
      <c r="Z88" s="119"/>
      <c r="AA88" s="119"/>
      <c r="AB88" s="119"/>
      <c r="AC88" s="119"/>
      <c r="AD88" s="119"/>
      <c r="AE88" s="477" t="str">
        <f>IF(SUM(AE6:AE87)&gt;0,"1","0")</f>
        <v>0</v>
      </c>
      <c r="AF88" s="119"/>
      <c r="AG88" s="67">
        <f>SUM(AG6:AG87)</f>
        <v>0</v>
      </c>
    </row>
    <row r="89" spans="1:34" x14ac:dyDescent="0.3">
      <c r="A89" s="68"/>
      <c r="C89" s="54"/>
      <c r="D89" s="54"/>
      <c r="E89" s="54"/>
      <c r="F89" s="54"/>
      <c r="G89" s="54"/>
      <c r="H89" s="54"/>
      <c r="I89" s="54"/>
      <c r="J89" s="54"/>
      <c r="L89" s="54"/>
      <c r="M89" s="590">
        <v>0</v>
      </c>
      <c r="N89" s="55"/>
      <c r="O89" s="54"/>
      <c r="P89" s="54"/>
      <c r="Q89" s="54"/>
      <c r="R89" s="54"/>
      <c r="S89" s="54"/>
      <c r="T89" s="510"/>
      <c r="U89" s="54"/>
      <c r="V89" s="54"/>
      <c r="W89" s="511"/>
      <c r="X89" s="54"/>
      <c r="Y89" s="589"/>
      <c r="Z89" s="55"/>
      <c r="AA89" s="55"/>
      <c r="AB89" s="55"/>
      <c r="AC89" s="55"/>
      <c r="AD89" s="55"/>
      <c r="AE89" s="56"/>
      <c r="AF89" s="297">
        <f>'Input Ввод'!C8</f>
        <v>0.01</v>
      </c>
      <c r="AG89" s="299">
        <f>AG88*AF89</f>
        <v>0</v>
      </c>
    </row>
    <row r="90" spans="1:34" x14ac:dyDescent="0.3">
      <c r="A90" s="401"/>
      <c r="M90" s="590">
        <v>0</v>
      </c>
      <c r="N90" s="404" t="s">
        <v>362</v>
      </c>
      <c r="O90" s="84"/>
      <c r="P90" s="405"/>
      <c r="Q90" s="406" t="s">
        <v>338</v>
      </c>
      <c r="R90" s="84"/>
      <c r="S90" s="408" t="s">
        <v>366</v>
      </c>
      <c r="T90" s="57"/>
      <c r="U90" s="56"/>
      <c r="V90" s="55"/>
      <c r="W90" s="58"/>
      <c r="X90" s="55"/>
      <c r="Y90" s="233"/>
    </row>
    <row r="91" spans="1:34" x14ac:dyDescent="0.3">
      <c r="A91" s="402" t="s">
        <v>293</v>
      </c>
      <c r="B91" s="402"/>
      <c r="G91" s="69" t="s">
        <v>514</v>
      </c>
      <c r="M91" s="590">
        <v>0</v>
      </c>
      <c r="N91" s="404" t="s">
        <v>363</v>
      </c>
      <c r="O91" s="84"/>
      <c r="P91" s="405"/>
      <c r="Q91" s="407" t="s">
        <v>337</v>
      </c>
      <c r="R91" s="84"/>
      <c r="S91" s="408" t="s">
        <v>365</v>
      </c>
      <c r="T91" s="57"/>
      <c r="U91" s="56"/>
      <c r="V91" s="55"/>
      <c r="W91" s="58"/>
      <c r="X91" s="55"/>
      <c r="Y91" s="233"/>
      <c r="AF91" s="297"/>
      <c r="AG91" s="300">
        <f>IF(AF89=1%,AG88-AG89,0)</f>
        <v>0</v>
      </c>
    </row>
    <row r="92" spans="1:34" x14ac:dyDescent="0.3">
      <c r="A92" s="402" t="s">
        <v>294</v>
      </c>
      <c r="B92" s="402"/>
      <c r="G92" s="69" t="s">
        <v>515</v>
      </c>
      <c r="M92" s="590">
        <v>0</v>
      </c>
      <c r="N92" s="393" t="s">
        <v>181</v>
      </c>
      <c r="O92" s="393" t="s">
        <v>357</v>
      </c>
      <c r="S92" s="70"/>
      <c r="V92" s="264" t="s">
        <v>339</v>
      </c>
      <c r="W92" s="193" t="s">
        <v>340</v>
      </c>
      <c r="Y92" s="233"/>
      <c r="AG92"/>
    </row>
    <row r="93" spans="1:34" x14ac:dyDescent="0.3">
      <c r="A93" s="190" t="s">
        <v>186</v>
      </c>
      <c r="B93" s="191" t="s">
        <v>180</v>
      </c>
      <c r="C93" s="3"/>
      <c r="D93" s="3"/>
      <c r="E93" s="3"/>
      <c r="F93" s="3"/>
      <c r="G93" s="3"/>
      <c r="H93" s="3"/>
      <c r="I93" s="3"/>
      <c r="J93" s="3"/>
      <c r="K93" s="3"/>
      <c r="L93" s="3"/>
      <c r="M93" s="590">
        <v>0</v>
      </c>
      <c r="N93" s="590">
        <f>ROUNDUP(SUM(Z22:Z65)+SUM(Z72:Z87),0)</f>
        <v>0</v>
      </c>
      <c r="O93" s="590">
        <f>IF(N93=AA93,0,ROUNDUP(SUM(AA22:AA65)+SUM(AA72:AA87),0))</f>
        <v>0</v>
      </c>
      <c r="P93" s="3"/>
      <c r="Q93" s="590">
        <f>SUM(U22:U65)+SUM(U72:U87)</f>
        <v>0</v>
      </c>
      <c r="R93" s="3"/>
      <c r="S93" s="190">
        <f>CEILING(CEILING(N93+Q93,18)/18,1)</f>
        <v>0</v>
      </c>
      <c r="T93" s="591" t="str">
        <f>IF((S93)&gt;0,"x 5,00","")</f>
        <v/>
      </c>
      <c r="U93" s="3"/>
      <c r="V93" s="267">
        <f>S93*5.1</f>
        <v>0</v>
      </c>
      <c r="W93" s="327">
        <f>SUM(AE22:AE65)+SUM(AE72:AE87)</f>
        <v>0</v>
      </c>
      <c r="X93" s="3"/>
      <c r="Y93" s="592"/>
      <c r="Z93" s="3"/>
      <c r="AA93" s="590">
        <f>ROUNDUP(SUM(AA22:AA65)+SUM(AA72:AA87),0)</f>
        <v>0</v>
      </c>
      <c r="AB93" s="3"/>
      <c r="AC93" s="3"/>
      <c r="AD93" s="3"/>
      <c r="AE93" s="3"/>
      <c r="AF93" s="3"/>
      <c r="AG93" s="3"/>
    </row>
    <row r="94" spans="1:34" x14ac:dyDescent="0.3">
      <c r="A94" s="190" t="s">
        <v>187</v>
      </c>
      <c r="B94" s="191" t="s">
        <v>182</v>
      </c>
      <c r="C94" s="403" t="s">
        <v>360</v>
      </c>
      <c r="D94" s="3"/>
      <c r="E94" s="3"/>
      <c r="F94" s="3"/>
      <c r="G94" s="3"/>
      <c r="H94" s="3"/>
      <c r="I94" s="3"/>
      <c r="J94" s="3"/>
      <c r="K94" s="3"/>
      <c r="L94" s="3"/>
      <c r="M94" s="590">
        <v>0</v>
      </c>
      <c r="N94" s="590">
        <f>ROUNDUP(SUM($Z$9:$Z$12)+SUM($Z$14:$Z$19),0)</f>
        <v>0</v>
      </c>
      <c r="O94" s="590">
        <f>IF(N94=AA94,0,ROUND(SUM($AA$9:$AA$12)+SUM($AA$14:$AA$19),0))</f>
        <v>0</v>
      </c>
      <c r="P94" s="593"/>
      <c r="Q94" s="590">
        <f>SUM($U$9:$U$12)+SUM($U$14:$U$19)</f>
        <v>0</v>
      </c>
      <c r="R94" s="593"/>
      <c r="S94" s="190">
        <f>CEILING(CEILING(N94+Q94,3)/3,1)</f>
        <v>0</v>
      </c>
      <c r="T94" s="591" t="str">
        <f>IF((S94)&gt;0,"x 0,68","")</f>
        <v/>
      </c>
      <c r="U94" s="3"/>
      <c r="V94" s="267">
        <f>S94*0.68</f>
        <v>0</v>
      </c>
      <c r="W94" s="327">
        <f>SUM($AE$9:$AE$12)+SUM($AE$14:$AE$19)</f>
        <v>0</v>
      </c>
      <c r="X94" s="3"/>
      <c r="Y94" s="592">
        <f>0.68*(N94+Q94)/3</f>
        <v>0</v>
      </c>
      <c r="Z94" s="3"/>
      <c r="AA94" s="590">
        <f>ROUND(SUM($AA$9:$AA$12)+SUM($AA$14:$AA$19),0)</f>
        <v>0</v>
      </c>
      <c r="AB94" s="3"/>
      <c r="AC94" s="3"/>
      <c r="AD94" s="3"/>
      <c r="AE94" s="3"/>
      <c r="AF94" s="3"/>
      <c r="AG94" s="3"/>
    </row>
    <row r="95" spans="1:34" x14ac:dyDescent="0.3">
      <c r="A95" s="190" t="s">
        <v>187</v>
      </c>
      <c r="B95" s="191" t="s">
        <v>182</v>
      </c>
      <c r="C95" s="403" t="s">
        <v>361</v>
      </c>
      <c r="D95" s="3"/>
      <c r="E95" s="3"/>
      <c r="F95" s="3"/>
      <c r="G95" s="3"/>
      <c r="H95" s="3"/>
      <c r="I95" s="3"/>
      <c r="J95" s="3"/>
      <c r="K95" s="3"/>
      <c r="L95" s="3"/>
      <c r="M95" s="590">
        <v>0</v>
      </c>
      <c r="N95" s="590">
        <f>ROUNDUP($Z$13+$Z$20+SUM($Z$68:$Z$69),0)</f>
        <v>0</v>
      </c>
      <c r="O95" s="590">
        <f>IF(N95=AA95,0,ROUND($AA$13+$AA$20+SUM($AA$68:$AA$69),0))</f>
        <v>0</v>
      </c>
      <c r="P95" s="593"/>
      <c r="Q95" s="590">
        <f>$U$13+$U$20+SUM($U$68:$U$69)</f>
        <v>0</v>
      </c>
      <c r="R95" s="593"/>
      <c r="S95" s="190">
        <f t="shared" ref="S95" si="51">CEILING(CEILING(N95+Q95,3)/3,1)</f>
        <v>0</v>
      </c>
      <c r="T95" s="591" t="str">
        <f>IF((S95)&gt;0,"x 0,78","")</f>
        <v/>
      </c>
      <c r="U95" s="3"/>
      <c r="V95" s="267">
        <f>S95*0.78</f>
        <v>0</v>
      </c>
      <c r="W95" s="327">
        <f>$AE$13+$AE$20+SUM($AE$68:$AE$69)</f>
        <v>0</v>
      </c>
      <c r="X95" s="3"/>
      <c r="Y95" s="592">
        <f>0.78*(N95+Q95)/3</f>
        <v>0</v>
      </c>
      <c r="Z95" s="3"/>
      <c r="AA95" s="590">
        <f>ROUND($AA$13+$AA$20+SUM($AA$68:$AA$69),0)</f>
        <v>0</v>
      </c>
      <c r="AB95" s="3"/>
      <c r="AC95" s="3"/>
      <c r="AD95" s="3"/>
      <c r="AE95" s="3"/>
      <c r="AF95" s="3"/>
      <c r="AG95" s="3"/>
    </row>
    <row r="96" spans="1:34" x14ac:dyDescent="0.3">
      <c r="A96" s="190" t="s">
        <v>187</v>
      </c>
      <c r="B96" s="191" t="s">
        <v>182</v>
      </c>
      <c r="C96" s="403" t="s">
        <v>287</v>
      </c>
      <c r="D96" s="3"/>
      <c r="E96" s="3"/>
      <c r="F96" s="590"/>
      <c r="G96" s="3"/>
      <c r="H96" s="590"/>
      <c r="I96" s="590"/>
      <c r="J96" s="590"/>
      <c r="K96" s="3"/>
      <c r="L96" s="3"/>
      <c r="M96" s="590">
        <v>0</v>
      </c>
      <c r="N96" s="590">
        <f>ROUNDUP($Z$21+$Z$70+$Z$71,0)</f>
        <v>0</v>
      </c>
      <c r="O96" s="590">
        <f>IF(N96=AA96,0,ROUND($AA$21+$AA$70+$AA$71,0))</f>
        <v>0</v>
      </c>
      <c r="P96" s="593"/>
      <c r="Q96" s="590">
        <f>$U$21+$U$70+$U$71</f>
        <v>0</v>
      </c>
      <c r="R96" s="593"/>
      <c r="S96" s="190">
        <f>CEILING(CEILING(N96+Q96,2)/2,1)</f>
        <v>0</v>
      </c>
      <c r="T96" s="591" t="str">
        <f>IF((S96)&gt;0,"x 0,90","")</f>
        <v/>
      </c>
      <c r="U96" s="3"/>
      <c r="V96" s="267">
        <f>S96*0.9</f>
        <v>0</v>
      </c>
      <c r="W96" s="327">
        <f>$AE$21+$AE$70+$AE$71</f>
        <v>0</v>
      </c>
      <c r="X96" s="3"/>
      <c r="Y96" s="592">
        <f>0.9*(N96+Q96)/2</f>
        <v>0</v>
      </c>
      <c r="Z96" s="3"/>
      <c r="AA96" s="590">
        <f>ROUND($AA$21+$AA$70+$AA$71,0)</f>
        <v>0</v>
      </c>
      <c r="AB96" s="3"/>
      <c r="AC96" s="3"/>
      <c r="AD96" s="3"/>
      <c r="AE96" s="3"/>
      <c r="AF96" s="3"/>
      <c r="AG96" s="379"/>
    </row>
    <row r="97" spans="1:33" ht="14" customHeight="1" x14ac:dyDescent="0.3">
      <c r="A97" s="190" t="s">
        <v>187</v>
      </c>
      <c r="B97" s="191" t="s">
        <v>182</v>
      </c>
      <c r="C97" s="403" t="s">
        <v>503</v>
      </c>
      <c r="D97" s="3"/>
      <c r="E97" s="3"/>
      <c r="F97" s="590"/>
      <c r="G97" s="3"/>
      <c r="H97" s="590"/>
      <c r="I97" s="590"/>
      <c r="J97" s="590"/>
      <c r="K97" s="3"/>
      <c r="L97" s="3"/>
      <c r="M97" s="590">
        <v>0</v>
      </c>
      <c r="N97" s="590">
        <f>ROUNDUP($Z$6,0)</f>
        <v>0</v>
      </c>
      <c r="O97" s="590">
        <f>IF(N97=AA97,0,ROUND($AA$6,0))</f>
        <v>0</v>
      </c>
      <c r="P97" s="593"/>
      <c r="Q97" s="590">
        <f>$U$6</f>
        <v>0</v>
      </c>
      <c r="R97" s="593"/>
      <c r="S97" s="190">
        <f>CEILING(CEILING(N97+Q97,2)/2,1)</f>
        <v>0</v>
      </c>
      <c r="T97" s="591" t="str">
        <f>IF((S97)&gt;0,"x 1,00","")</f>
        <v/>
      </c>
      <c r="U97" s="3"/>
      <c r="V97" s="267">
        <f>S97*1</f>
        <v>0</v>
      </c>
      <c r="W97" s="327">
        <f>$AE$6</f>
        <v>0</v>
      </c>
      <c r="X97" s="3"/>
      <c r="Y97" s="592">
        <f>1*(N97+Q97)/2</f>
        <v>0</v>
      </c>
      <c r="Z97" s="3"/>
      <c r="AA97" s="590">
        <f>ROUND($AA$6,0)</f>
        <v>0</v>
      </c>
      <c r="AB97" s="3"/>
      <c r="AC97" s="3"/>
      <c r="AD97" s="3"/>
      <c r="AE97" s="3"/>
      <c r="AF97" s="3"/>
      <c r="AG97" s="379"/>
    </row>
    <row r="98" spans="1:33" x14ac:dyDescent="0.3">
      <c r="A98" s="190" t="s">
        <v>187</v>
      </c>
      <c r="B98" s="191" t="s">
        <v>182</v>
      </c>
      <c r="C98" s="403" t="s">
        <v>504</v>
      </c>
      <c r="D98" s="3"/>
      <c r="E98" s="3"/>
      <c r="F98" s="590"/>
      <c r="G98" s="3"/>
      <c r="H98" s="590"/>
      <c r="I98" s="590"/>
      <c r="J98" s="590"/>
      <c r="K98" s="3"/>
      <c r="L98" s="3"/>
      <c r="M98" s="590">
        <v>0</v>
      </c>
      <c r="N98" s="590">
        <f>ROUNDUP($Z$7+$Z$66+$Z$67,0)</f>
        <v>0</v>
      </c>
      <c r="O98" s="590">
        <f>IF(N98=AA98,0,ROUND($AA$7+$AA$66+$AA$67,0))</f>
        <v>0</v>
      </c>
      <c r="P98" s="593"/>
      <c r="Q98" s="590">
        <f>$U$7+$U$66+$U$67</f>
        <v>0</v>
      </c>
      <c r="R98" s="593"/>
      <c r="S98" s="190">
        <f t="shared" ref="S98:S99" si="52">CEILING(CEILING(N98+Q98,2)/2,1)</f>
        <v>0</v>
      </c>
      <c r="T98" s="591" t="str">
        <f>IF((S98)&gt;0,"x 1,05","")</f>
        <v/>
      </c>
      <c r="U98" s="3"/>
      <c r="V98" s="267">
        <f>S98*1.05</f>
        <v>0</v>
      </c>
      <c r="W98" s="327">
        <f>$AE$7+$AE$66+$AE$67</f>
        <v>0</v>
      </c>
      <c r="X98" s="3"/>
      <c r="Y98" s="592">
        <f>1.05*(N98+Q98)/2</f>
        <v>0</v>
      </c>
      <c r="Z98" s="3"/>
      <c r="AA98" s="590">
        <f>ROUND($AA$7+$AA$66+$AA$67,0)</f>
        <v>0</v>
      </c>
      <c r="AB98" s="3"/>
      <c r="AC98" s="3"/>
      <c r="AD98" s="3"/>
      <c r="AE98" s="3"/>
      <c r="AF98" s="3"/>
      <c r="AG98" s="379"/>
    </row>
    <row r="99" spans="1:33" x14ac:dyDescent="0.3">
      <c r="A99" s="190" t="s">
        <v>187</v>
      </c>
      <c r="B99" s="191" t="s">
        <v>182</v>
      </c>
      <c r="C99" s="403" t="s">
        <v>288</v>
      </c>
      <c r="D99" s="3"/>
      <c r="E99" s="3"/>
      <c r="F99" s="3"/>
      <c r="G99" s="3"/>
      <c r="H99" s="3"/>
      <c r="I99" s="3"/>
      <c r="J99" s="3"/>
      <c r="K99" s="3"/>
      <c r="L99" s="3"/>
      <c r="M99" s="590">
        <v>0</v>
      </c>
      <c r="N99" s="590">
        <f>ROUNDUP($Z$8,0)</f>
        <v>0</v>
      </c>
      <c r="O99" s="590">
        <f>IF(N99=AA99,0,ROUND($Z$8,0))</f>
        <v>0</v>
      </c>
      <c r="P99" s="593"/>
      <c r="Q99" s="590">
        <f>$U$8</f>
        <v>0</v>
      </c>
      <c r="R99" s="593"/>
      <c r="S99" s="190">
        <f t="shared" si="52"/>
        <v>0</v>
      </c>
      <c r="T99" s="591" t="str">
        <f>IF((S99)&gt;0,"x 1,16","")</f>
        <v/>
      </c>
      <c r="U99" s="3"/>
      <c r="V99" s="267">
        <f>S99*1.16</f>
        <v>0</v>
      </c>
      <c r="W99" s="327">
        <f>$AE$8</f>
        <v>0</v>
      </c>
      <c r="X99" s="3"/>
      <c r="Y99" s="592">
        <f>1.16*(N99+Q99)/2</f>
        <v>0</v>
      </c>
      <c r="Z99" s="3"/>
      <c r="AA99" s="590">
        <f>ROUND($U$8,0)</f>
        <v>0</v>
      </c>
      <c r="AB99" s="3"/>
      <c r="AC99" s="3"/>
      <c r="AD99" s="3"/>
      <c r="AE99" s="3"/>
      <c r="AF99" s="3"/>
      <c r="AG99" s="379"/>
    </row>
    <row r="100" spans="1:33" x14ac:dyDescent="0.3">
      <c r="A100" s="394" t="s">
        <v>364</v>
      </c>
      <c r="B100" s="394"/>
      <c r="C100" s="394"/>
      <c r="D100" s="394"/>
      <c r="E100" s="394"/>
      <c r="F100" s="395">
        <v>0</v>
      </c>
      <c r="G100" s="3"/>
      <c r="H100" s="394"/>
      <c r="I100" s="394"/>
      <c r="J100" s="394"/>
      <c r="K100" s="394"/>
      <c r="L100" s="394"/>
      <c r="M100" s="590">
        <v>0</v>
      </c>
      <c r="N100" s="394"/>
      <c r="O100" s="394"/>
      <c r="P100" s="400"/>
      <c r="Q100" s="3"/>
      <c r="R100" s="3"/>
      <c r="S100" s="190"/>
      <c r="T100" s="594"/>
      <c r="U100" s="592"/>
      <c r="V100" s="265">
        <f>SUM(V93:V99)</f>
        <v>0</v>
      </c>
      <c r="W100" s="265">
        <f>SUM(W93:W99)</f>
        <v>0</v>
      </c>
      <c r="X100" s="3"/>
      <c r="Y100" s="592">
        <f>SUM(Y94:Y99)</f>
        <v>0</v>
      </c>
      <c r="Z100" s="3"/>
      <c r="AA100" s="3"/>
      <c r="AB100" s="3"/>
      <c r="AC100" s="3"/>
      <c r="AD100" s="3"/>
      <c r="AE100" s="3"/>
      <c r="AF100" s="3"/>
      <c r="AG100" s="379"/>
    </row>
    <row r="101" spans="1:33" x14ac:dyDescent="0.3">
      <c r="A101" s="394" t="s">
        <v>292</v>
      </c>
      <c r="B101" s="3"/>
      <c r="C101" s="3"/>
      <c r="D101" s="3"/>
      <c r="E101" s="3"/>
      <c r="F101" s="3"/>
      <c r="G101" s="3"/>
      <c r="H101" s="3"/>
      <c r="I101" s="3"/>
      <c r="J101" s="3"/>
      <c r="K101" s="3"/>
      <c r="L101" s="3"/>
      <c r="M101" s="590">
        <v>0</v>
      </c>
      <c r="N101" s="3"/>
      <c r="O101" s="3"/>
      <c r="P101" s="3"/>
      <c r="Q101" s="3"/>
      <c r="R101" s="3"/>
      <c r="S101" s="190"/>
      <c r="T101" s="594"/>
      <c r="U101" s="267"/>
      <c r="V101" s="3"/>
      <c r="W101" s="3"/>
      <c r="X101" s="3"/>
      <c r="Y101" s="3"/>
      <c r="Z101" s="3"/>
      <c r="AA101" s="3"/>
      <c r="AB101" s="3"/>
      <c r="AC101" s="3"/>
      <c r="AD101" s="3"/>
      <c r="AE101" s="3"/>
      <c r="AF101" s="3"/>
      <c r="AG101" s="379"/>
    </row>
    <row r="102" spans="1:33" x14ac:dyDescent="0.3">
      <c r="M102" s="590">
        <v>0</v>
      </c>
      <c r="N102" s="3"/>
      <c r="O102" s="3"/>
      <c r="P102" s="3"/>
      <c r="Q102" s="3"/>
      <c r="R102" s="3"/>
      <c r="S102" s="190"/>
      <c r="T102" s="594"/>
      <c r="U102" s="267"/>
      <c r="V102" s="3"/>
      <c r="W102" s="3"/>
      <c r="X102" s="3"/>
      <c r="Y102" s="3"/>
      <c r="Z102" s="3"/>
      <c r="AA102" s="3"/>
      <c r="AB102" s="3"/>
      <c r="AC102" s="3"/>
      <c r="AD102" s="3"/>
      <c r="AE102" s="3"/>
      <c r="AF102" s="3"/>
      <c r="AG102" s="379"/>
    </row>
    <row r="103" spans="1:33" x14ac:dyDescent="0.3">
      <c r="N103" s="3"/>
      <c r="O103" s="3"/>
      <c r="P103" s="3"/>
      <c r="Q103" s="3"/>
      <c r="R103" s="3"/>
      <c r="S103" s="3"/>
      <c r="T103" s="594"/>
      <c r="U103" s="267"/>
      <c r="V103" s="3"/>
      <c r="W103" s="3"/>
      <c r="X103" s="3"/>
      <c r="Y103" s="3"/>
      <c r="Z103" s="3"/>
      <c r="AA103" s="3"/>
      <c r="AB103" s="3"/>
      <c r="AC103" s="3"/>
      <c r="AD103" s="3"/>
      <c r="AE103" s="3"/>
      <c r="AF103" s="3"/>
      <c r="AG103" s="379"/>
    </row>
    <row r="104" spans="1:33" x14ac:dyDescent="0.3">
      <c r="N104" s="3"/>
      <c r="O104" s="3"/>
      <c r="P104" s="3"/>
      <c r="Q104" s="3"/>
      <c r="R104" s="3"/>
      <c r="S104" s="3"/>
      <c r="T104" s="3"/>
      <c r="U104" s="3"/>
      <c r="V104" s="3"/>
      <c r="W104" s="3"/>
      <c r="X104" s="3"/>
      <c r="Y104" s="3"/>
      <c r="Z104" s="3"/>
      <c r="AA104" s="3"/>
      <c r="AB104" s="3"/>
      <c r="AC104" s="3"/>
      <c r="AD104" s="3"/>
      <c r="AE104" s="3"/>
      <c r="AF104" s="3"/>
      <c r="AG104" s="3"/>
    </row>
    <row r="105" spans="1:33" x14ac:dyDescent="0.3">
      <c r="N105" s="3"/>
      <c r="O105" s="3"/>
      <c r="P105" s="3"/>
      <c r="Q105" s="3"/>
      <c r="R105" s="3"/>
      <c r="S105" s="3"/>
      <c r="T105" s="3"/>
      <c r="U105" s="3"/>
      <c r="V105" s="3"/>
      <c r="W105" s="3"/>
      <c r="X105" s="3"/>
      <c r="Y105" s="3"/>
      <c r="Z105" s="3"/>
      <c r="AA105" s="3"/>
      <c r="AB105" s="3"/>
      <c r="AC105" s="3"/>
      <c r="AD105" s="3"/>
      <c r="AE105" s="3"/>
      <c r="AF105" s="3"/>
      <c r="AG105" s="3"/>
    </row>
    <row r="106" spans="1:33" x14ac:dyDescent="0.3">
      <c r="N106" s="3"/>
      <c r="O106" s="3"/>
      <c r="P106" s="3"/>
      <c r="Q106" s="3"/>
      <c r="R106" s="3"/>
      <c r="S106" s="3"/>
      <c r="T106" s="3"/>
      <c r="U106" s="3"/>
      <c r="V106" s="3"/>
      <c r="W106" s="3"/>
      <c r="X106" s="3"/>
      <c r="Y106" s="3"/>
      <c r="Z106" s="3"/>
      <c r="AA106" s="3"/>
      <c r="AB106" s="3"/>
      <c r="AC106" s="3"/>
      <c r="AD106" s="3"/>
      <c r="AE106" s="3"/>
      <c r="AF106" s="3"/>
      <c r="AG106" s="3"/>
    </row>
    <row r="107" spans="1:33" x14ac:dyDescent="0.3">
      <c r="N107" s="3"/>
      <c r="O107" s="3"/>
      <c r="P107" s="3"/>
      <c r="Q107" s="3"/>
      <c r="R107" s="3"/>
      <c r="S107" s="3"/>
      <c r="T107" s="3"/>
      <c r="U107" s="3"/>
      <c r="V107" s="3"/>
      <c r="W107" s="3"/>
      <c r="X107" s="3"/>
      <c r="Y107" s="3"/>
      <c r="Z107" s="3"/>
      <c r="AA107" s="3"/>
      <c r="AB107" s="3"/>
      <c r="AC107" s="3"/>
      <c r="AD107" s="3"/>
      <c r="AE107" s="3"/>
      <c r="AF107" s="3"/>
      <c r="AG107" s="3"/>
    </row>
    <row r="108" spans="1:33" x14ac:dyDescent="0.3">
      <c r="N108" s="3"/>
      <c r="O108" s="3"/>
      <c r="P108" s="3"/>
      <c r="Q108" s="3"/>
      <c r="R108" s="3"/>
      <c r="S108" s="3"/>
      <c r="T108" s="3"/>
      <c r="U108" s="3"/>
      <c r="V108" s="3"/>
      <c r="W108" s="3"/>
      <c r="X108" s="3"/>
      <c r="Y108" s="3"/>
      <c r="Z108" s="3"/>
      <c r="AA108" s="3"/>
      <c r="AB108" s="3"/>
      <c r="AC108" s="3"/>
      <c r="AD108" s="3"/>
      <c r="AE108" s="3"/>
      <c r="AF108" s="3"/>
      <c r="AG108" s="3"/>
    </row>
    <row r="109" spans="1:33" x14ac:dyDescent="0.3">
      <c r="N109" s="3"/>
      <c r="O109" s="3"/>
      <c r="P109" s="3"/>
      <c r="Q109" s="3"/>
      <c r="R109" s="3"/>
      <c r="S109" s="3"/>
      <c r="T109" s="3"/>
      <c r="U109" s="3"/>
      <c r="V109" s="3"/>
      <c r="W109" s="3"/>
      <c r="X109" s="3"/>
      <c r="Y109" s="3"/>
      <c r="Z109" s="3"/>
      <c r="AA109" s="3"/>
      <c r="AB109" s="3"/>
      <c r="AC109" s="3"/>
      <c r="AD109" s="3"/>
      <c r="AE109" s="3"/>
      <c r="AF109" s="3"/>
      <c r="AG109" s="3"/>
    </row>
    <row r="110" spans="1:33" x14ac:dyDescent="0.3">
      <c r="T110"/>
      <c r="AG110"/>
    </row>
    <row r="111" spans="1:33" x14ac:dyDescent="0.3">
      <c r="H111" s="84"/>
      <c r="I111" s="84"/>
      <c r="J111" s="84"/>
      <c r="K111" s="84"/>
      <c r="L111" s="84"/>
      <c r="M111" s="54"/>
    </row>
    <row r="112" spans="1:33" x14ac:dyDescent="0.3">
      <c r="M112" s="54"/>
    </row>
    <row r="113" spans="3:13" x14ac:dyDescent="0.3">
      <c r="M113" s="54" t="s">
        <v>176</v>
      </c>
    </row>
    <row r="114" spans="3:13" x14ac:dyDescent="0.3">
      <c r="M114" s="54" t="s">
        <v>176</v>
      </c>
    </row>
    <row r="115" spans="3:13" x14ac:dyDescent="0.3">
      <c r="M115" s="54" t="s">
        <v>176</v>
      </c>
    </row>
    <row r="118" spans="3:13" x14ac:dyDescent="0.3">
      <c r="C118" s="69"/>
      <c r="D118" s="69"/>
      <c r="E118" s="69"/>
      <c r="F118" s="69"/>
      <c r="G118" s="69"/>
    </row>
    <row r="119" spans="3:13" x14ac:dyDescent="0.3">
      <c r="C119" s="69"/>
      <c r="D119" s="69"/>
      <c r="E119" s="69"/>
      <c r="F119" s="69"/>
      <c r="G119" s="69"/>
    </row>
    <row r="120" spans="3:13" x14ac:dyDescent="0.3">
      <c r="C120" s="69"/>
      <c r="D120" s="69"/>
      <c r="E120" s="69"/>
      <c r="F120" s="69"/>
      <c r="G120" s="69"/>
    </row>
    <row r="121" spans="3:13" x14ac:dyDescent="0.3">
      <c r="C121" s="84"/>
      <c r="E121" s="84"/>
      <c r="F121" s="84"/>
      <c r="G121" s="84"/>
    </row>
  </sheetData>
  <sheetProtection algorithmName="SHA-512" hashValue="VA+DxI+6jD9L1ihx/ytGpuI3vwTXwR4fgTt09L4ffcUxnsVz+Oonko/w1iEXs84Fr6I1TLk0VMrQ0/91iej21A==" saltValue="d469ULHJHJQMXppdnJjCEg==" spinCount="100000" sheet="1" objects="1" scenarios="1" selectLockedCells="1" sort="0" autoFilter="0"/>
  <protectedRanges>
    <protectedRange sqref="M6:M54 M56:M87" name="Диапазон1_2"/>
    <protectedRange sqref="A90 M108:M115 M6:M54 M56:M105" name="Диапазон2_2"/>
    <protectedRange sqref="F100" name="Диапазон2"/>
    <protectedRange sqref="AR6:AR13" name="Диапазон1_2_1"/>
    <protectedRange sqref="AR6:AR13" name="Диапазон2_2_1"/>
    <protectedRange sqref="AR14:AR21" name="Диапазон1_2_2"/>
    <protectedRange sqref="AR14:AR21" name="Диапазон2_2_2"/>
    <protectedRange sqref="AR22:AR36" name="Диапазон1_2_3"/>
    <protectedRange sqref="AR22:AR36" name="Диапазон2_2_3"/>
    <protectedRange sqref="AR37:AR46" name="Диапазон1_2_4"/>
    <protectedRange sqref="AR37:AR46" name="Диапазон2_2_4"/>
    <protectedRange sqref="AR48:AR55" name="Диапазон1_2_5"/>
    <protectedRange sqref="AR48:AR55" name="Диапазон2_2_5"/>
    <protectedRange sqref="AR56:AR65" name="Диапазон1_2_6"/>
    <protectedRange sqref="AR56:AR65" name="Диапазон2_2_6"/>
  </protectedRanges>
  <autoFilter ref="M5:M105" xr:uid="{00000000-0009-0000-0000-000005000000}"/>
  <mergeCells count="25">
    <mergeCell ref="A2:E2"/>
    <mergeCell ref="T1:U1"/>
    <mergeCell ref="O2:R2"/>
    <mergeCell ref="S2:V2"/>
    <mergeCell ref="M2:M3"/>
    <mergeCell ref="N2:N3"/>
    <mergeCell ref="A3:A4"/>
    <mergeCell ref="B3:B4"/>
    <mergeCell ref="C3:C4"/>
    <mergeCell ref="D3:D4"/>
    <mergeCell ref="O3:P3"/>
    <mergeCell ref="E3:E4"/>
    <mergeCell ref="F3:F4"/>
    <mergeCell ref="G3:G4"/>
    <mergeCell ref="H3:H4"/>
    <mergeCell ref="K3:K4"/>
    <mergeCell ref="F2:K2"/>
    <mergeCell ref="AF2:AF3"/>
    <mergeCell ref="AG2:AG3"/>
    <mergeCell ref="S3:T3"/>
    <mergeCell ref="W2:W3"/>
    <mergeCell ref="X2:X3"/>
    <mergeCell ref="I3:I4"/>
    <mergeCell ref="J3:J4"/>
    <mergeCell ref="L2:L4"/>
  </mergeCells>
  <phoneticPr fontId="3" type="noConversion"/>
  <conditionalFormatting sqref="Q6:R46 T6:X46 T79:T87 U66:X87 T56:X65 Q56:R87">
    <cfRule type="cellIs" dxfId="61" priority="80" stopIfTrue="1" operator="equal">
      <formula>0</formula>
    </cfRule>
  </conditionalFormatting>
  <conditionalFormatting sqref="A90 M111:M115">
    <cfRule type="cellIs" dxfId="60" priority="81" stopIfTrue="1" operator="equal">
      <formula>"a"</formula>
    </cfRule>
  </conditionalFormatting>
  <conditionalFormatting sqref="AG91 AG6:AG46 AG56:AG89">
    <cfRule type="cellIs" priority="79" stopIfTrue="1" operator="equal">
      <formula>0</formula>
    </cfRule>
  </conditionalFormatting>
  <conditionalFormatting sqref="AG91 AG6:AG46 AG56:AG89">
    <cfRule type="cellIs" dxfId="59" priority="78" stopIfTrue="1" operator="equal">
      <formula>0</formula>
    </cfRule>
  </conditionalFormatting>
  <conditionalFormatting sqref="N94:N99 M88:M102">
    <cfRule type="cellIs" dxfId="58" priority="28" operator="equal">
      <formula>0</formula>
    </cfRule>
  </conditionalFormatting>
  <conditionalFormatting sqref="S93:S99">
    <cfRule type="cellIs" dxfId="56" priority="25" operator="equal">
      <formula>0</formula>
    </cfRule>
  </conditionalFormatting>
  <conditionalFormatting sqref="Q94:Q99">
    <cfRule type="cellIs" dxfId="55" priority="23" operator="equal">
      <formula>0</formula>
    </cfRule>
  </conditionalFormatting>
  <conditionalFormatting sqref="O94:O99">
    <cfRule type="cellIs" dxfId="54" priority="22" operator="equal">
      <formula>0</formula>
    </cfRule>
  </conditionalFormatting>
  <conditionalFormatting sqref="F100">
    <cfRule type="cellIs" dxfId="53" priority="19" operator="equal">
      <formula>0</formula>
    </cfRule>
    <cfRule type="cellIs" dxfId="52" priority="20" stopIfTrue="1" operator="equal">
      <formula>"a"</formula>
    </cfRule>
  </conditionalFormatting>
  <conditionalFormatting sqref="V93:V99">
    <cfRule type="cellIs" dxfId="51" priority="18" operator="equal">
      <formula>0</formula>
    </cfRule>
  </conditionalFormatting>
  <conditionalFormatting sqref="AF89">
    <cfRule type="cellIs" dxfId="50" priority="15" operator="equal">
      <formula>0</formula>
    </cfRule>
  </conditionalFormatting>
  <conditionalFormatting sqref="S93:S99">
    <cfRule type="cellIs" dxfId="49" priority="14" operator="equal">
      <formula>0</formula>
    </cfRule>
  </conditionalFormatting>
  <conditionalFormatting sqref="S100:S102">
    <cfRule type="cellIs" dxfId="48" priority="13" operator="equal">
      <formula>0</formula>
    </cfRule>
  </conditionalFormatting>
  <conditionalFormatting sqref="S100:S102">
    <cfRule type="cellIs" dxfId="47" priority="12" operator="equal">
      <formula>0</formula>
    </cfRule>
  </conditionalFormatting>
  <conditionalFormatting sqref="N93:Q93">
    <cfRule type="cellIs" dxfId="46" priority="11" operator="equal">
      <formula>0</formula>
    </cfRule>
  </conditionalFormatting>
  <conditionalFormatting sqref="T47:X55 Q47:R55">
    <cfRule type="cellIs" dxfId="45" priority="4" stopIfTrue="1" operator="equal">
      <formula>0</formula>
    </cfRule>
  </conditionalFormatting>
  <conditionalFormatting sqref="AG47:AG55">
    <cfRule type="cellIs" priority="3" stopIfTrue="1" operator="equal">
      <formula>0</formula>
    </cfRule>
  </conditionalFormatting>
  <conditionalFormatting sqref="AG47:AG55">
    <cfRule type="cellIs" dxfId="44" priority="2" stopIfTrue="1" operator="equal">
      <formula>0</formula>
    </cfRule>
  </conditionalFormatting>
  <conditionalFormatting sqref="AH6:AH87">
    <cfRule type="cellIs" dxfId="43" priority="1" stopIfTrue="1" operator="equal">
      <formula>0</formula>
    </cfRule>
  </conditionalFormatting>
  <pageMargins left="0.51181102362204722" right="0.31496062992125984" top="0.74803149606299213" bottom="0.74803149606299213" header="0.31496062992125984" footer="0.31496062992125984"/>
  <pageSetup paperSize="9" scale="91" orientation="landscape" r:id="rId1"/>
  <ignoredErrors>
    <ignoredError sqref="A6" unlockedFormula="1"/>
    <ignoredError sqref="N97 Q97 T97 V97:W97"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Лист7"/>
  <dimension ref="A1:F105"/>
  <sheetViews>
    <sheetView zoomScale="90" zoomScaleNormal="90" workbookViewId="0">
      <pane ySplit="7" topLeftCell="A8" activePane="bottomLeft" state="frozen"/>
      <selection pane="bottomLeft" activeCell="I100" sqref="I100"/>
    </sheetView>
  </sheetViews>
  <sheetFormatPr defaultRowHeight="14" x14ac:dyDescent="0.3"/>
  <cols>
    <col min="1" max="1" width="13.75" customWidth="1"/>
    <col min="2" max="2" width="38.75" style="86" customWidth="1"/>
    <col min="3" max="6" width="7.58203125" customWidth="1"/>
  </cols>
  <sheetData>
    <row r="1" spans="1:6" ht="18" x14ac:dyDescent="0.4">
      <c r="A1" s="368" t="s">
        <v>445</v>
      </c>
      <c r="B1" s="369"/>
      <c r="C1" s="3"/>
      <c r="D1" s="3"/>
      <c r="E1" s="3"/>
      <c r="F1" s="374" t="s">
        <v>298</v>
      </c>
    </row>
    <row r="2" spans="1:6" ht="14.15" customHeight="1" x14ac:dyDescent="0.4">
      <c r="A2" s="368"/>
      <c r="B2" s="369"/>
      <c r="C2" s="3"/>
      <c r="D2" s="3"/>
      <c r="E2" s="3"/>
      <c r="F2" s="374"/>
    </row>
    <row r="3" spans="1:6" ht="15.5" x14ac:dyDescent="0.35">
      <c r="A3" s="651" t="str">
        <f>Formular!B3</f>
        <v>Abbey studio LLC</v>
      </c>
      <c r="B3" s="651"/>
      <c r="C3" s="651"/>
      <c r="D3" s="651"/>
      <c r="E3" s="651"/>
      <c r="F3" s="3"/>
    </row>
    <row r="4" spans="1:6" ht="15.5" x14ac:dyDescent="0.35">
      <c r="A4" s="652" t="str">
        <f>Formular!B4</f>
        <v>UK</v>
      </c>
      <c r="B4" s="652"/>
      <c r="C4" s="370" t="s">
        <v>346</v>
      </c>
      <c r="D4" s="324">
        <f>'Input Ввод'!E6</f>
        <v>857.42</v>
      </c>
      <c r="E4" s="371" t="s">
        <v>78</v>
      </c>
      <c r="F4" s="3"/>
    </row>
    <row r="5" spans="1:6" x14ac:dyDescent="0.3">
      <c r="A5" s="372"/>
      <c r="B5" s="3"/>
      <c r="C5" s="650">
        <f>'Input Ввод'!C6</f>
        <v>44504</v>
      </c>
      <c r="D5" s="650"/>
      <c r="E5" s="373"/>
      <c r="F5" s="375" t="str">
        <f>'Input Ввод'!A2</f>
        <v>v.11.0.2021</v>
      </c>
    </row>
    <row r="6" spans="1:6" x14ac:dyDescent="0.3">
      <c r="A6" s="239" t="s">
        <v>276</v>
      </c>
      <c r="B6" s="239" t="s">
        <v>117</v>
      </c>
      <c r="C6" s="241" t="s">
        <v>78</v>
      </c>
      <c r="D6" s="241" t="s">
        <v>78</v>
      </c>
      <c r="E6" s="241" t="s">
        <v>78</v>
      </c>
      <c r="F6" s="241" t="s">
        <v>78</v>
      </c>
    </row>
    <row r="7" spans="1:6" x14ac:dyDescent="0.3">
      <c r="A7" s="240"/>
      <c r="B7" s="240"/>
      <c r="C7" s="242" t="s">
        <v>61</v>
      </c>
      <c r="D7" s="243" t="s">
        <v>58</v>
      </c>
      <c r="E7" s="243" t="s">
        <v>59</v>
      </c>
      <c r="F7" s="242" t="str">
        <f>IF((F8)&gt;0,"Skonto","")</f>
        <v>Skonto</v>
      </c>
    </row>
    <row r="8" spans="1:6" ht="15.5" x14ac:dyDescent="0.35">
      <c r="A8" s="249" t="s">
        <v>447</v>
      </c>
      <c r="B8"/>
      <c r="C8" s="235">
        <f>'Input Ввод'!D16</f>
        <v>339</v>
      </c>
      <c r="D8" s="389">
        <f>'Input Ввод'!E16</f>
        <v>0.25</v>
      </c>
      <c r="E8" s="389">
        <f>'Input Ввод'!F16</f>
        <v>0</v>
      </c>
      <c r="F8" s="389" t="str">
        <f>IF(SUM(F9:F16)&gt;0,'Input Ввод'!G16,"")</f>
        <v/>
      </c>
    </row>
    <row r="9" spans="1:6" x14ac:dyDescent="0.3">
      <c r="A9" s="387">
        <f>TECTUBE!A8</f>
        <v>7501037</v>
      </c>
      <c r="B9" s="388" t="str">
        <f>TECTUBE!B8</f>
        <v xml:space="preserve">TECTUBE cips         6,0X1,0  35,0M  </v>
      </c>
      <c r="C9" s="5">
        <f>ROUND(INDEX(TECTUBE!$D$8:$CU$96,MATCH(TECTUBE!D8,TECTUBE!$D$8:$D$96,),MATCH('Input Ввод'!$D$16,TECTUBE!$D$2:$CU$2,)),2)</f>
        <v>2.5</v>
      </c>
      <c r="D9" s="5">
        <f>ROUND(C9-C9*'Input Ввод'!$E$20,2)</f>
        <v>1.88</v>
      </c>
      <c r="E9" s="295">
        <f>ROUND(D9-D9*'Input Ввод'!$F$20,2)</f>
        <v>1.88</v>
      </c>
      <c r="F9" s="6" t="str">
        <f>IF(ISBLANK('Расчёт TECTUBE'!M6),"",ROUND(E9-E9*'Input Ввод'!$G$16,2))</f>
        <v/>
      </c>
    </row>
    <row r="10" spans="1:6" x14ac:dyDescent="0.3">
      <c r="A10" s="387">
        <f>TECTUBE!A9</f>
        <v>7501038</v>
      </c>
      <c r="B10" s="388" t="str">
        <f>TECTUBE!B9</f>
        <v xml:space="preserve">TECTUBE cips         8,0X1,0  35,0M  </v>
      </c>
      <c r="C10" s="5">
        <f>ROUND(INDEX(TECTUBE!$D$8:$CU$96,MATCH(TECTUBE!D9,TECTUBE!$D$8:$D$96,),MATCH('Input Ввод'!$D$16,TECTUBE!$D$2:$CU$2,)),2)</f>
        <v>3.81</v>
      </c>
      <c r="D10" s="5">
        <f>ROUND(C10-C10*'Input Ввод'!$E$20,2)</f>
        <v>2.86</v>
      </c>
      <c r="E10" s="295">
        <f>ROUND(D10-D10*'Input Ввод'!$F$20,2)</f>
        <v>2.86</v>
      </c>
      <c r="F10" s="6" t="str">
        <f>IF(ISBLANK('Расчёт TECTUBE'!M7),"",ROUND(E10-E10*'Input Ввод'!$G$20,2))</f>
        <v/>
      </c>
    </row>
    <row r="11" spans="1:6" x14ac:dyDescent="0.3">
      <c r="A11" s="387">
        <f>TECTUBE!A10</f>
        <v>7501039</v>
      </c>
      <c r="B11" s="388" t="str">
        <f>TECTUBE!B10</f>
        <v xml:space="preserve">TECTUBE cips        10,0X1,0  35,0M  </v>
      </c>
      <c r="C11" s="5">
        <f>ROUND(INDEX(TECTUBE!$D$8:$CU$96,MATCH(TECTUBE!D10,TECTUBE!$D$8:$D$96,),MATCH('Input Ввод'!$D$16,TECTUBE!$D$2:$CU$2,)),2)</f>
        <v>4.38</v>
      </c>
      <c r="D11" s="5">
        <f>ROUND(C11-C11*'Input Ввод'!$E$20,2)</f>
        <v>3.29</v>
      </c>
      <c r="E11" s="295">
        <f>ROUND(D11-D11*'Input Ввод'!$F$20,2)</f>
        <v>3.29</v>
      </c>
      <c r="F11" s="6" t="str">
        <f>IF(ISBLANK('Расчёт TECTUBE'!M8),"",ROUND(E11-E11*'Input Ввод'!$G$20,2))</f>
        <v/>
      </c>
    </row>
    <row r="12" spans="1:6" x14ac:dyDescent="0.3">
      <c r="A12" s="387">
        <f>TECTUBE!A11</f>
        <v>7501040</v>
      </c>
      <c r="B12" s="388" t="str">
        <f>TECTUBE!B11</f>
        <v xml:space="preserve">TECTUBE cips        12,0X1,0  35,0M  </v>
      </c>
      <c r="C12" s="5">
        <f>ROUND(INDEX(TECTUBE!$D$8:$CU$96,MATCH(TECTUBE!D11,TECTUBE!$D$8:$D$96,),MATCH('Input Ввод'!$D$16,TECTUBE!$D$2:$CU$2,)),2)</f>
        <v>5.45</v>
      </c>
      <c r="D12" s="5">
        <f>ROUND(C12-C12*'Input Ввод'!$E$20,2)</f>
        <v>4.09</v>
      </c>
      <c r="E12" s="295">
        <f>ROUND(D12-D12*'Input Ввод'!$F$20,2)</f>
        <v>4.09</v>
      </c>
      <c r="F12" s="6" t="str">
        <f>IF(ISBLANK('Расчёт TECTUBE'!M9),"",ROUND(E12-E12*'Input Ввод'!$G$20,2))</f>
        <v/>
      </c>
    </row>
    <row r="13" spans="1:6" x14ac:dyDescent="0.3">
      <c r="A13" s="387">
        <f>TECTUBE!A12</f>
        <v>7501041</v>
      </c>
      <c r="B13" s="388" t="str">
        <f>TECTUBE!B12</f>
        <v xml:space="preserve">TECTUBE cips        15,0X1,0  25,0M  </v>
      </c>
      <c r="C13" s="5">
        <f>ROUND(INDEX(TECTUBE!$D$8:$CU$96,MATCH(TECTUBE!D12,TECTUBE!$D$8:$D$96,),MATCH('Input Ввод'!$D$16,TECTUBE!$D$2:$CU$2,)),2)</f>
        <v>6.79</v>
      </c>
      <c r="D13" s="5">
        <f>ROUND(C13-C13*'Input Ввод'!$E$20,2)</f>
        <v>5.09</v>
      </c>
      <c r="E13" s="295">
        <f>ROUND(D13-D13*'Input Ввод'!$F$20,2)</f>
        <v>5.09</v>
      </c>
      <c r="F13" s="6" t="str">
        <f>IF(ISBLANK('Расчёт TECTUBE'!M10),"",ROUND(E13-E13*'Input Ввод'!$G$20,2))</f>
        <v/>
      </c>
    </row>
    <row r="14" spans="1:6" x14ac:dyDescent="0.3">
      <c r="A14" s="387">
        <f>TECTUBE!A13</f>
        <v>7501042</v>
      </c>
      <c r="B14" s="388" t="str">
        <f>TECTUBE!B13</f>
        <v xml:space="preserve">TECTUBE cips        16,0X1,0  25,0M  </v>
      </c>
      <c r="C14" s="5">
        <f>ROUND(INDEX(TECTUBE!$D$8:$CU$96,MATCH(TECTUBE!D13,TECTUBE!$D$8:$D$96,),MATCH('Input Ввод'!$D$16,TECTUBE!$D$2:$CU$2,)),2)</f>
        <v>7.28</v>
      </c>
      <c r="D14" s="5">
        <f>ROUND(C14-C14*'Input Ввод'!$E$20,2)</f>
        <v>5.46</v>
      </c>
      <c r="E14" s="295">
        <f>ROUND(D14-D14*'Input Ввод'!$F$20,2)</f>
        <v>5.46</v>
      </c>
      <c r="F14" s="6" t="str">
        <f>IF(ISBLANK('Расчёт TECTUBE'!M11),"",ROUND(E14-E14*'Input Ввод'!$G$20,2))</f>
        <v/>
      </c>
    </row>
    <row r="15" spans="1:6" x14ac:dyDescent="0.3">
      <c r="A15" s="387">
        <f>TECTUBE!A14</f>
        <v>7501043</v>
      </c>
      <c r="B15" s="388" t="str">
        <f>TECTUBE!B14</f>
        <v xml:space="preserve">TECTUBE cips        18,0X1,0  25,0M  </v>
      </c>
      <c r="C15" s="5">
        <f>ROUND(INDEX(TECTUBE!$D$8:$CU$96,MATCH(TECTUBE!D14,TECTUBE!$D$8:$D$96,),MATCH('Input Ввод'!$D$16,TECTUBE!$D$2:$CU$2,)),2)</f>
        <v>8.4</v>
      </c>
      <c r="D15" s="5">
        <f>ROUND(C15-C15*'Input Ввод'!$E$20,2)</f>
        <v>6.3</v>
      </c>
      <c r="E15" s="295">
        <f>ROUND(D15-D15*'Input Ввод'!$F$20,2)</f>
        <v>6.3</v>
      </c>
      <c r="F15" s="6" t="str">
        <f>IF(ISBLANK('Расчёт TECTUBE'!M12),"",ROUND(E15-E15*'Input Ввод'!$G$20,2))</f>
        <v/>
      </c>
    </row>
    <row r="16" spans="1:6" x14ac:dyDescent="0.3">
      <c r="A16" s="387">
        <f>TECTUBE!A15</f>
        <v>7501044</v>
      </c>
      <c r="B16" s="388" t="str">
        <f>TECTUBE!B15</f>
        <v xml:space="preserve">TECTUBE cips        22,0X1,00  25,0M   </v>
      </c>
      <c r="C16" s="5">
        <f>ROUND(INDEX(TECTUBE!$D$8:$CU$96,MATCH(TECTUBE!D15,TECTUBE!$D$8:$D$96,),MATCH('Input Ввод'!$D$16,TECTUBE!$D$2:$CU$2,)),2)</f>
        <v>10.19</v>
      </c>
      <c r="D16" s="5">
        <f>ROUND(C16-C16*'Input Ввод'!$E$20,2)</f>
        <v>7.64</v>
      </c>
      <c r="E16" s="295">
        <f>ROUND(D16-D16*'Input Ввод'!$F$20,2)</f>
        <v>7.64</v>
      </c>
      <c r="F16" s="6" t="str">
        <f>IF(ISBLANK('Расчёт TECTUBE'!M13),"",ROUND(E16-E16*'Input Ввод'!$G$20,2))</f>
        <v/>
      </c>
    </row>
    <row r="17" spans="1:6" ht="15.5" x14ac:dyDescent="0.35">
      <c r="A17" s="249" t="s">
        <v>448</v>
      </c>
      <c r="B17"/>
      <c r="C17" s="235">
        <f>'Input Ввод'!D17</f>
        <v>339</v>
      </c>
      <c r="D17" s="389">
        <f>'Input Ввод'!E17</f>
        <v>0.25</v>
      </c>
      <c r="E17" s="389">
        <f>'Input Ввод'!F17</f>
        <v>0</v>
      </c>
      <c r="F17" s="389" t="str">
        <f>IF(SUM(F18:F25)&gt;0,'Input Ввод'!G17,"")</f>
        <v/>
      </c>
    </row>
    <row r="18" spans="1:6" x14ac:dyDescent="0.3">
      <c r="A18" s="387">
        <f>TECTUBE!A17</f>
        <v>7088169</v>
      </c>
      <c r="B18" s="388" t="str">
        <f>TECTUBE!B17</f>
        <v xml:space="preserve">TECTUBE cips         6,0X1,0  25,0M  </v>
      </c>
      <c r="C18" s="5">
        <f>ROUND(INDEX(TECTUBE!$D$8:$CU$96,MATCH(TECTUBE!D17,TECTUBE!$D$8:$D$96,),MATCH('Input Ввод'!$D$16,TECTUBE!$D$2:$CU$2,)),2)</f>
        <v>2.61</v>
      </c>
      <c r="D18" s="5">
        <f>ROUND(C18-C18*'Input Ввод'!$E$20,2)</f>
        <v>1.96</v>
      </c>
      <c r="E18" s="295">
        <f>ROUND(D18-D18*'Input Ввод'!$F$20,2)</f>
        <v>1.96</v>
      </c>
      <c r="F18" s="6" t="str">
        <f>IF(ISBLANK('Расчёт TECTUBE'!M14),"",ROUND(E18-E18*'Input Ввод'!$G$20,2))</f>
        <v/>
      </c>
    </row>
    <row r="19" spans="1:6" x14ac:dyDescent="0.3">
      <c r="A19" s="387">
        <f>TECTUBE!A18</f>
        <v>7088170</v>
      </c>
      <c r="B19" s="388" t="str">
        <f>TECTUBE!B18</f>
        <v xml:space="preserve">TECTUBE cips         8,0X1,0  25,0M  </v>
      </c>
      <c r="C19" s="5">
        <f>ROUND(INDEX(TECTUBE!$D$8:$CU$96,MATCH(TECTUBE!D18,TECTUBE!$D$8:$D$96,),MATCH('Input Ввод'!$D$16,TECTUBE!$D$2:$CU$2,)),2)</f>
        <v>3.65</v>
      </c>
      <c r="D19" s="5">
        <f>ROUND(C19-C19*'Input Ввод'!$E$20,2)</f>
        <v>2.74</v>
      </c>
      <c r="E19" s="295">
        <f>ROUND(D19-D19*'Input Ввод'!$F$20,2)</f>
        <v>2.74</v>
      </c>
      <c r="F19" s="6" t="str">
        <f>IF(ISBLANK('Расчёт TECTUBE'!M15),"",ROUND(E19-E19*'Input Ввод'!$G$20,2))</f>
        <v/>
      </c>
    </row>
    <row r="20" spans="1:6" x14ac:dyDescent="0.3">
      <c r="A20" s="387">
        <f>TECTUBE!A19</f>
        <v>7088172</v>
      </c>
      <c r="B20" s="388" t="str">
        <f>TECTUBE!B19</f>
        <v xml:space="preserve">TECTUBE cips        10,0X1,0  25,0M  </v>
      </c>
      <c r="C20" s="5">
        <f>ROUND(INDEX(TECTUBE!$D$8:$CU$96,MATCH(TECTUBE!D19,TECTUBE!$D$8:$D$96,),MATCH('Input Ввод'!$D$16,TECTUBE!$D$2:$CU$2,)),2)</f>
        <v>4.5</v>
      </c>
      <c r="D20" s="5">
        <f>ROUND(C20-C20*'Input Ввод'!$E$20,2)</f>
        <v>3.38</v>
      </c>
      <c r="E20" s="295">
        <f>ROUND(D20-D20*'Input Ввод'!$F$20,2)</f>
        <v>3.38</v>
      </c>
      <c r="F20" s="6" t="str">
        <f>IF(ISBLANK('Расчёт TECTUBE'!M16),"",ROUND(E20-E20*'Input Ввод'!$G$20,2))</f>
        <v/>
      </c>
    </row>
    <row r="21" spans="1:6" x14ac:dyDescent="0.3">
      <c r="A21" s="387">
        <f>TECTUBE!A20</f>
        <v>7088173</v>
      </c>
      <c r="B21" s="388" t="str">
        <f>TECTUBE!B20</f>
        <v xml:space="preserve">TECTUBE cips        12,0X1,0  25,0M  </v>
      </c>
      <c r="C21" s="5">
        <f>ROUND(INDEX(TECTUBE!$D$8:$CU$96,MATCH(TECTUBE!D20,TECTUBE!$D$8:$D$96,),MATCH('Input Ввод'!$D$16,TECTUBE!$D$2:$CU$2,)),2)</f>
        <v>5.5</v>
      </c>
      <c r="D21" s="5">
        <f>ROUND(C21-C21*'Input Ввод'!$E$20,2)</f>
        <v>4.13</v>
      </c>
      <c r="E21" s="295">
        <f>ROUND(D21-D21*'Input Ввод'!$F$20,2)</f>
        <v>4.13</v>
      </c>
      <c r="F21" s="6" t="str">
        <f>IF(ISBLANK('Расчёт TECTUBE'!M17),"",ROUND(E21-E21*'Input Ввод'!$G$20,2))</f>
        <v/>
      </c>
    </row>
    <row r="22" spans="1:6" x14ac:dyDescent="0.3">
      <c r="A22" s="387">
        <f>TECTUBE!A21</f>
        <v>7088174</v>
      </c>
      <c r="B22" s="388" t="str">
        <f>TECTUBE!B21</f>
        <v xml:space="preserve">TECTUBE cips        15,0X1,0  25,0M  </v>
      </c>
      <c r="C22" s="5">
        <f>ROUND(INDEX(TECTUBE!$D$8:$CU$96,MATCH(TECTUBE!D21,TECTUBE!$D$8:$D$96,),MATCH('Input Ввод'!$D$16,TECTUBE!$D$2:$CU$2,)),2)</f>
        <v>6.98</v>
      </c>
      <c r="D22" s="5">
        <f>ROUND(C22-C22*'Input Ввод'!$E$20,2)</f>
        <v>5.24</v>
      </c>
      <c r="E22" s="295">
        <f>ROUND(D22-D22*'Input Ввод'!$F$20,2)</f>
        <v>5.24</v>
      </c>
      <c r="F22" s="6" t="str">
        <f>IF(ISBLANK('Расчёт TECTUBE'!M18),"",ROUND(E22-E22*'Input Ввод'!$G$20,2))</f>
        <v/>
      </c>
    </row>
    <row r="23" spans="1:6" x14ac:dyDescent="0.3">
      <c r="A23" s="387">
        <f>TECTUBE!A22</f>
        <v>7088175</v>
      </c>
      <c r="B23" s="388" t="str">
        <f>TECTUBE!B22</f>
        <v xml:space="preserve">TECTUBE cips        16,0X1,0  25,0M  </v>
      </c>
      <c r="C23" s="5">
        <f>ROUND(INDEX(TECTUBE!$D$8:$CU$96,MATCH(TECTUBE!D22,TECTUBE!$D$8:$D$96,),MATCH('Input Ввод'!$D$16,TECTUBE!$D$2:$CU$2,)),2)</f>
        <v>7.48</v>
      </c>
      <c r="D23" s="5">
        <f>ROUND(C23-C23*'Input Ввод'!$E$20,2)</f>
        <v>5.61</v>
      </c>
      <c r="E23" s="295">
        <f>ROUND(D23-D23*'Input Ввод'!$F$20,2)</f>
        <v>5.61</v>
      </c>
      <c r="F23" s="6" t="str">
        <f>IF(ISBLANK('Расчёт TECTUBE'!M19),"",ROUND(E23-E23*'Input Ввод'!$G$20,2))</f>
        <v/>
      </c>
    </row>
    <row r="24" spans="1:6" x14ac:dyDescent="0.3">
      <c r="A24" s="387">
        <f>TECTUBE!A23</f>
        <v>7088176</v>
      </c>
      <c r="B24" s="388" t="str">
        <f>TECTUBE!B23</f>
        <v xml:space="preserve">TECTUBE cips        18,0X1,0  25,0M  </v>
      </c>
      <c r="C24" s="5">
        <f>ROUND(INDEX(TECTUBE!$D$8:$CU$96,MATCH(TECTUBE!D23,TECTUBE!$D$8:$D$96,),MATCH('Input Ввод'!$D$16,TECTUBE!$D$2:$CU$2,)),2)</f>
        <v>8.4</v>
      </c>
      <c r="D24" s="5">
        <f>ROUND(C24-C24*'Input Ввод'!$E$20,2)</f>
        <v>6.3</v>
      </c>
      <c r="E24" s="295">
        <f>ROUND(D24-D24*'Input Ввод'!$F$20,2)</f>
        <v>6.3</v>
      </c>
      <c r="F24" s="6" t="str">
        <f>IF(ISBLANK('Расчёт TECTUBE'!M20),"",ROUND(E24-E24*'Input Ввод'!$G$20,2))</f>
        <v/>
      </c>
    </row>
    <row r="25" spans="1:6" x14ac:dyDescent="0.3">
      <c r="A25" s="387">
        <f>TECTUBE!A24</f>
        <v>7088179</v>
      </c>
      <c r="B25" s="388" t="str">
        <f>TECTUBE!B24</f>
        <v xml:space="preserve">TECTUBE cips        22,0X1,00  25,0M   </v>
      </c>
      <c r="C25" s="5">
        <f>ROUND(INDEX(TECTUBE!$D$8:$CU$96,MATCH(TECTUBE!D24,TECTUBE!$D$8:$D$96,),MATCH('Input Ввод'!$D$16,TECTUBE!$D$2:$CU$2,)),2)</f>
        <v>10.19</v>
      </c>
      <c r="D25" s="5">
        <f>ROUND(C25-C25*'Input Ввод'!$E$20,2)</f>
        <v>7.64</v>
      </c>
      <c r="E25" s="295">
        <f>ROUND(D25-D25*'Input Ввод'!$F$20,2)</f>
        <v>7.64</v>
      </c>
      <c r="F25" s="6" t="str">
        <f>IF(ISBLANK('Расчёт TECTUBE'!M21),"",ROUND(E25-E25*'Input Ввод'!$G$20,2))</f>
        <v/>
      </c>
    </row>
    <row r="26" spans="1:6" ht="15.5" x14ac:dyDescent="0.35">
      <c r="A26" s="249" t="s">
        <v>446</v>
      </c>
      <c r="B26"/>
      <c r="C26" s="235">
        <f>'Input Ввод'!D18</f>
        <v>339</v>
      </c>
      <c r="D26" s="389">
        <f>'Input Ввод'!E18</f>
        <v>0.25</v>
      </c>
      <c r="E26" s="389">
        <f>'Input Ввод'!F18</f>
        <v>0</v>
      </c>
      <c r="F26" s="389" t="str">
        <f>IF(SUM(F27:F41)&gt;0,'Input Ввод'!G18,"")</f>
        <v/>
      </c>
    </row>
    <row r="27" spans="1:6" x14ac:dyDescent="0.3">
      <c r="A27" s="387">
        <f>TECTUBE!A26</f>
        <v>7088180</v>
      </c>
      <c r="B27" s="388" t="str">
        <f>TECTUBE!B26</f>
        <v xml:space="preserve">TECTUBE med       6,0X1,00  5,0M  </v>
      </c>
      <c r="C27" s="5">
        <f>ROUND(INDEX(TECTUBE!$D$8:$CU$96,MATCH(TECTUBE!D26,TECTUBE!$D$8:$D$96,),MATCH('Input Ввод'!$D$16,TECTUBE!$D$2:$CU$2,)),2)</f>
        <v>2.5</v>
      </c>
      <c r="D27" s="5">
        <f>ROUND(C27-C27*'Input Ввод'!$E$20,2)</f>
        <v>1.88</v>
      </c>
      <c r="E27" s="295">
        <f>ROUND(D27-D27*'Input Ввод'!$F$20,2)</f>
        <v>1.88</v>
      </c>
      <c r="F27" s="6" t="str">
        <f>IF(ISBLANK('Расчёт TECTUBE'!M22),"",ROUND(E27-E27*'Input Ввод'!$G$20,2))</f>
        <v/>
      </c>
    </row>
    <row r="28" spans="1:6" x14ac:dyDescent="0.3">
      <c r="A28" s="387">
        <f>TECTUBE!A27</f>
        <v>7088181</v>
      </c>
      <c r="B28" s="388" t="str">
        <f>TECTUBE!B27</f>
        <v xml:space="preserve">TECTUBE med       8,0X1,00  5,0M  </v>
      </c>
      <c r="C28" s="5">
        <f>ROUND(INDEX(TECTUBE!$D$8:$CU$96,MATCH(TECTUBE!D27,TECTUBE!$D$8:$D$96,),MATCH('Input Ввод'!$D$16,TECTUBE!$D$2:$CU$2,)),2)</f>
        <v>3.87</v>
      </c>
      <c r="D28" s="5">
        <f>ROUND(C28-C28*'Input Ввод'!$E$20,2)</f>
        <v>2.9</v>
      </c>
      <c r="E28" s="295">
        <f>ROUND(D28-D28*'Input Ввод'!$F$20,2)</f>
        <v>2.9</v>
      </c>
      <c r="F28" s="6" t="str">
        <f>IF(ISBLANK('Расчёт TECTUBE'!M23),"",ROUND(E28-E28*'Input Ввод'!$G$20,2))</f>
        <v/>
      </c>
    </row>
    <row r="29" spans="1:6" x14ac:dyDescent="0.3">
      <c r="A29" s="387">
        <f>TECTUBE!A28</f>
        <v>7088182</v>
      </c>
      <c r="B29" s="388" t="str">
        <f>TECTUBE!B28</f>
        <v xml:space="preserve">TECTUBE med        10,0X1,00  5,0M  </v>
      </c>
      <c r="C29" s="5">
        <f>ROUND(INDEX(TECTUBE!$D$8:$CU$96,MATCH(TECTUBE!D28,TECTUBE!$D$8:$D$96,),MATCH('Input Ввод'!$D$16,TECTUBE!$D$2:$CU$2,)),2)</f>
        <v>4.3</v>
      </c>
      <c r="D29" s="5">
        <f>ROUND(C29-C29*'Input Ввод'!$E$20,2)</f>
        <v>3.23</v>
      </c>
      <c r="E29" s="295">
        <f>ROUND(D29-D29*'Input Ввод'!$F$20,2)</f>
        <v>3.23</v>
      </c>
      <c r="F29" s="6" t="str">
        <f>IF(ISBLANK('Расчёт TECTUBE'!M24),"",ROUND(E29-E29*'Input Ввод'!$G$20,2))</f>
        <v/>
      </c>
    </row>
    <row r="30" spans="1:6" x14ac:dyDescent="0.3">
      <c r="A30" s="387">
        <f>TECTUBE!A29</f>
        <v>7088183</v>
      </c>
      <c r="B30" s="388" t="str">
        <f>TECTUBE!B29</f>
        <v xml:space="preserve">TECTUBE med        12,0X1,00  5,0M  </v>
      </c>
      <c r="C30" s="5">
        <f>ROUND(INDEX(TECTUBE!$D$8:$CU$96,MATCH(TECTUBE!D29,TECTUBE!$D$8:$D$96,),MATCH('Input Ввод'!$D$16,TECTUBE!$D$2:$CU$2,)),2)</f>
        <v>5.5</v>
      </c>
      <c r="D30" s="5">
        <f>ROUND(C30-C30*'Input Ввод'!$E$20,2)</f>
        <v>4.13</v>
      </c>
      <c r="E30" s="295">
        <f>ROUND(D30-D30*'Input Ввод'!$F$20,2)</f>
        <v>4.13</v>
      </c>
      <c r="F30" s="6" t="str">
        <f>IF(ISBLANK('Расчёт TECTUBE'!M25),"",ROUND(E30-E30*'Input Ввод'!$G$20,2))</f>
        <v/>
      </c>
    </row>
    <row r="31" spans="1:6" x14ac:dyDescent="0.3">
      <c r="A31" s="387">
        <f>TECTUBE!A30</f>
        <v>7088184</v>
      </c>
      <c r="B31" s="388" t="str">
        <f>TECTUBE!B30</f>
        <v xml:space="preserve">TECTUBE med        15,0X1,00  5,0M  </v>
      </c>
      <c r="C31" s="5">
        <f>ROUND(INDEX(TECTUBE!$D$8:$CU$96,MATCH(TECTUBE!D30,TECTUBE!$D$8:$D$96,),MATCH('Input Ввод'!$D$16,TECTUBE!$D$2:$CU$2,)),2)</f>
        <v>7.16</v>
      </c>
      <c r="D31" s="5">
        <f>ROUND(C31-C31*'Input Ввод'!$E$20,2)</f>
        <v>5.37</v>
      </c>
      <c r="E31" s="295">
        <f>ROUND(D31-D31*'Input Ввод'!$F$20,2)</f>
        <v>5.37</v>
      </c>
      <c r="F31" s="6" t="str">
        <f>IF(ISBLANK('Расчёт TECTUBE'!M26),"",ROUND(E31-E31*'Input Ввод'!$G$20,2))</f>
        <v/>
      </c>
    </row>
    <row r="32" spans="1:6" x14ac:dyDescent="0.3">
      <c r="A32" s="387">
        <f>TECTUBE!A31</f>
        <v>7088185</v>
      </c>
      <c r="B32" s="388" t="str">
        <f>TECTUBE!B31</f>
        <v xml:space="preserve">TECTUBE med        16,0X1,00  5,0M  </v>
      </c>
      <c r="C32" s="5">
        <f>ROUND(INDEX(TECTUBE!$D$8:$CU$96,MATCH(TECTUBE!D31,TECTUBE!$D$8:$D$96,),MATCH('Input Ввод'!$D$16,TECTUBE!$D$2:$CU$2,)),2)</f>
        <v>7.28</v>
      </c>
      <c r="D32" s="5">
        <f>ROUND(C32-C32*'Input Ввод'!$E$20,2)</f>
        <v>5.46</v>
      </c>
      <c r="E32" s="295">
        <f>ROUND(D32-D32*'Input Ввод'!$F$20,2)</f>
        <v>5.46</v>
      </c>
      <c r="F32" s="6" t="str">
        <f>IF(ISBLANK('Расчёт TECTUBE'!M27),"",ROUND(E32-E32*'Input Ввод'!$G$20,2))</f>
        <v/>
      </c>
    </row>
    <row r="33" spans="1:6" x14ac:dyDescent="0.3">
      <c r="A33" s="387">
        <f>TECTUBE!A32</f>
        <v>7088186</v>
      </c>
      <c r="B33" s="388" t="str">
        <f>TECTUBE!B32</f>
        <v xml:space="preserve">TECTUBE med        18,0X1,00  5,0M  </v>
      </c>
      <c r="C33" s="5">
        <f>ROUND(INDEX(TECTUBE!$D$8:$CU$96,MATCH(TECTUBE!D32,TECTUBE!$D$8:$D$96,),MATCH('Input Ввод'!$D$16,TECTUBE!$D$2:$CU$2,)),2)</f>
        <v>8.1</v>
      </c>
      <c r="D33" s="5">
        <f>ROUND(C33-C33*'Input Ввод'!$E$20,2)</f>
        <v>6.08</v>
      </c>
      <c r="E33" s="295">
        <f>ROUND(D33-D33*'Input Ввод'!$F$20,2)</f>
        <v>6.08</v>
      </c>
      <c r="F33" s="6" t="str">
        <f>IF(ISBLANK('Расчёт TECTUBE'!M28),"",ROUND(E33-E33*'Input Ввод'!$G$20,2))</f>
        <v/>
      </c>
    </row>
    <row r="34" spans="1:6" x14ac:dyDescent="0.3">
      <c r="A34" s="387">
        <f>TECTUBE!A33</f>
        <v>7150639</v>
      </c>
      <c r="B34" s="388" t="str">
        <f>TECTUBE!B33</f>
        <v xml:space="preserve">TECTUBE med        22,0X1,00  5,0M  </v>
      </c>
      <c r="C34" s="5">
        <f>ROUND(INDEX(TECTUBE!$D$8:$CU$96,MATCH(TECTUBE!D33,TECTUBE!$D$8:$D$96,),MATCH('Input Ввод'!$D$16,TECTUBE!$D$2:$CU$2,)),2)</f>
        <v>10.01</v>
      </c>
      <c r="D34" s="5">
        <f>ROUND(C34-C34*'Input Ввод'!$E$20,2)</f>
        <v>7.51</v>
      </c>
      <c r="E34" s="295">
        <f>ROUND(D34-D34*'Input Ввод'!$F$20,2)</f>
        <v>7.51</v>
      </c>
      <c r="F34" s="6" t="str">
        <f>IF(ISBLANK('Расчёт TECTUBE'!M29),"",ROUND(E34-E34*'Input Ввод'!$G$20,2))</f>
        <v/>
      </c>
    </row>
    <row r="35" spans="1:6" x14ac:dyDescent="0.3">
      <c r="A35" s="387">
        <f>TECTUBE!A34</f>
        <v>7146289</v>
      </c>
      <c r="B35" s="388" t="str">
        <f>TECTUBE!B34</f>
        <v xml:space="preserve">TECTUBE med        22,0X1,50  5,0M  </v>
      </c>
      <c r="C35" s="5">
        <f>ROUND(INDEX(TECTUBE!$D$8:$CU$96,MATCH(TECTUBE!D34,TECTUBE!$D$8:$D$96,),MATCH('Input Ввод'!$D$16,TECTUBE!$D$2:$CU$2,)),2)</f>
        <v>15.34</v>
      </c>
      <c r="D35" s="5">
        <f>ROUND(C35-C35*'Input Ввод'!$E$20,2)</f>
        <v>11.51</v>
      </c>
      <c r="E35" s="295">
        <f>ROUND(D35-D35*'Input Ввод'!$F$20,2)</f>
        <v>11.51</v>
      </c>
      <c r="F35" s="6" t="str">
        <f>IF(ISBLANK('Расчёт TECTUBE'!M30),"",ROUND(E35-E35*'Input Ввод'!$G$20,2))</f>
        <v/>
      </c>
    </row>
    <row r="36" spans="1:6" x14ac:dyDescent="0.3">
      <c r="A36" s="387">
        <f>TECTUBE!A35</f>
        <v>7088188</v>
      </c>
      <c r="B36" s="388" t="str">
        <f>TECTUBE!B35</f>
        <v xml:space="preserve">TECTUBE med        28,0X1,00  5,0M  </v>
      </c>
      <c r="C36" s="5">
        <f>ROUND(INDEX(TECTUBE!$D$8:$CU$96,MATCH(TECTUBE!D35,TECTUBE!$D$8:$D$96,),MATCH('Input Ввод'!$D$16,TECTUBE!$D$2:$CU$2,)),2)</f>
        <v>12.87</v>
      </c>
      <c r="D36" s="5">
        <f>ROUND(C36-C36*'Input Ввод'!$E$20,2)</f>
        <v>9.65</v>
      </c>
      <c r="E36" s="295">
        <f>ROUND(D36-D36*'Input Ввод'!$F$20,2)</f>
        <v>9.65</v>
      </c>
      <c r="F36" s="6" t="str">
        <f>IF(ISBLANK('Расчёт TECTUBE'!M31),"",ROUND(E36-E36*'Input Ввод'!$G$20,2))</f>
        <v/>
      </c>
    </row>
    <row r="37" spans="1:6" x14ac:dyDescent="0.3">
      <c r="A37" s="387">
        <f>TECTUBE!A36</f>
        <v>7088189</v>
      </c>
      <c r="B37" s="388" t="str">
        <f>TECTUBE!B36</f>
        <v xml:space="preserve">TECTUBE med        28,0X1,50  5,0M  </v>
      </c>
      <c r="C37" s="5">
        <f>ROUND(INDEX(TECTUBE!$D$8:$CU$96,MATCH(TECTUBE!D36,TECTUBE!$D$8:$D$96,),MATCH('Input Ввод'!$D$16,TECTUBE!$D$2:$CU$2,)),2)</f>
        <v>18.940000000000001</v>
      </c>
      <c r="D37" s="5">
        <f>ROUND(C37-C37*'Input Ввод'!$E$20,2)</f>
        <v>14.21</v>
      </c>
      <c r="E37" s="295">
        <f>ROUND(D37-D37*'Input Ввод'!$F$20,2)</f>
        <v>14.21</v>
      </c>
      <c r="F37" s="6" t="str">
        <f>IF(ISBLANK('Расчёт TECTUBE'!M32),"",ROUND(E37-E37*'Input Ввод'!$G$20,2))</f>
        <v/>
      </c>
    </row>
    <row r="38" spans="1:6" x14ac:dyDescent="0.3">
      <c r="A38" s="387">
        <f>TECTUBE!A37</f>
        <v>7088190</v>
      </c>
      <c r="B38" s="388" t="str">
        <f>TECTUBE!B37</f>
        <v>TECTUBE med        35,0X1,50  5,0M</v>
      </c>
      <c r="C38" s="5">
        <f>ROUND(INDEX(TECTUBE!$D$8:$CU$96,MATCH(TECTUBE!D37,TECTUBE!$D$8:$D$96,),MATCH('Input Ввод'!$D$16,TECTUBE!$D$2:$CU$2,)),2)</f>
        <v>24.04</v>
      </c>
      <c r="D38" s="5">
        <f>ROUND(C38-C38*'Input Ввод'!$E$20,2)</f>
        <v>18.03</v>
      </c>
      <c r="E38" s="295">
        <f>ROUND(D38-D38*'Input Ввод'!$F$20,2)</f>
        <v>18.03</v>
      </c>
      <c r="F38" s="6" t="str">
        <f>IF(ISBLANK('Расчёт TECTUBE'!M33),"",ROUND(E38-E38*'Input Ввод'!$G$20,2))</f>
        <v/>
      </c>
    </row>
    <row r="39" spans="1:6" x14ac:dyDescent="0.3">
      <c r="A39" s="387">
        <f>TECTUBE!A38</f>
        <v>7146290</v>
      </c>
      <c r="B39" s="388" t="str">
        <f>TECTUBE!B38</f>
        <v>TECTUBE med        35,0X1,00  5,0M</v>
      </c>
      <c r="C39" s="5">
        <f>ROUND(INDEX(TECTUBE!$D$8:$CU$96,MATCH(TECTUBE!D38,TECTUBE!$D$8:$D$96,),MATCH('Input Ввод'!$D$16,TECTUBE!$D$2:$CU$2,)),2)</f>
        <v>16.28</v>
      </c>
      <c r="D39" s="5">
        <f>ROUND(C39-C39*'Input Ввод'!$E$20,2)</f>
        <v>12.21</v>
      </c>
      <c r="E39" s="295">
        <f>ROUND(D39-D39*'Input Ввод'!$F$20,2)</f>
        <v>12.21</v>
      </c>
      <c r="F39" s="6" t="str">
        <f>IF(ISBLANK('Расчёт TECTUBE'!M34),"",ROUND(E39-E39*'Input Ввод'!$G$20,2))</f>
        <v/>
      </c>
    </row>
    <row r="40" spans="1:6" x14ac:dyDescent="0.3">
      <c r="A40" s="387">
        <f>TECTUBE!A39</f>
        <v>7088191</v>
      </c>
      <c r="B40" s="388" t="str">
        <f>TECTUBE!B39</f>
        <v>TECTUBE med        42,0X1,50  5,0M</v>
      </c>
      <c r="C40" s="5">
        <f>ROUND(INDEX(TECTUBE!$D$8:$CU$96,MATCH(TECTUBE!D39,TECTUBE!$D$8:$D$96,),MATCH('Input Ввод'!$D$16,TECTUBE!$D$2:$CU$2,)),2)</f>
        <v>28.98</v>
      </c>
      <c r="D40" s="5">
        <f>ROUND(C40-C40*'Input Ввод'!$E$20,2)</f>
        <v>21.74</v>
      </c>
      <c r="E40" s="295">
        <f>ROUND(D40-D40*'Input Ввод'!$F$20,2)</f>
        <v>21.74</v>
      </c>
      <c r="F40" s="6" t="str">
        <f>IF(ISBLANK('Расчёт TECTUBE'!M35),"",ROUND(E40-E40*'Input Ввод'!$G$20,2))</f>
        <v/>
      </c>
    </row>
    <row r="41" spans="1:6" x14ac:dyDescent="0.3">
      <c r="A41" s="387">
        <f>TECTUBE!A40</f>
        <v>7146291</v>
      </c>
      <c r="B41" s="388" t="str">
        <f>TECTUBE!B40</f>
        <v>TECTUBE med        42,0X1,00  5,0M</v>
      </c>
      <c r="C41" s="5">
        <f>ROUND(INDEX(TECTUBE!$D$8:$CU$96,MATCH(TECTUBE!D40,TECTUBE!$D$8:$D$96,),MATCH('Input Ввод'!$D$16,TECTUBE!$D$2:$CU$2,)),2)</f>
        <v>19.64</v>
      </c>
      <c r="D41" s="5">
        <f>ROUND(C41-C41*'Input Ввод'!$E$20,2)</f>
        <v>14.73</v>
      </c>
      <c r="E41" s="295">
        <f>ROUND(D41-D41*'Input Ввод'!$F$20,2)</f>
        <v>14.73</v>
      </c>
      <c r="F41" s="6" t="str">
        <f>IF(ISBLANK('Расчёт TECTUBE'!M36),"",ROUND(E41-E41*'Input Ввод'!$G$20,2))</f>
        <v/>
      </c>
    </row>
    <row r="42" spans="1:6" ht="15.5" x14ac:dyDescent="0.35">
      <c r="A42" s="249" t="s">
        <v>449</v>
      </c>
      <c r="B42"/>
      <c r="C42" s="235">
        <f>'Input Ввод'!D19</f>
        <v>339</v>
      </c>
      <c r="D42" s="389">
        <f>'Input Ввод'!E19</f>
        <v>0.25</v>
      </c>
      <c r="E42" s="389">
        <f>'Input Ввод'!F19</f>
        <v>0</v>
      </c>
      <c r="F42" s="389" t="str">
        <f>IF(SUM(F43:F52)&gt;0,'Input Ввод'!G19,"")</f>
        <v/>
      </c>
    </row>
    <row r="43" spans="1:6" x14ac:dyDescent="0.3">
      <c r="A43" s="387">
        <f>TECTUBE!A42</f>
        <v>7139297</v>
      </c>
      <c r="B43" s="388" t="str">
        <f>TECTUBE!B42</f>
        <v xml:space="preserve">TECTUBE med        22,0X1,00  5,0M  </v>
      </c>
      <c r="C43" s="5">
        <f>ROUND(INDEX(TECTUBE!$D$8:$CU$96,MATCH(TECTUBE!D42,TECTUBE!$D$8:$D$96,),MATCH('Input Ввод'!$D$16,TECTUBE!$D$2:$CU$2,)),2)</f>
        <v>11.4</v>
      </c>
      <c r="D43" s="5">
        <f>ROUND(C43-C43*'Input Ввод'!$E$20,2)</f>
        <v>8.5500000000000007</v>
      </c>
      <c r="E43" s="295">
        <f>ROUND(D43-D43*'Input Ввод'!$F$20,2)</f>
        <v>8.5500000000000007</v>
      </c>
      <c r="F43" s="6" t="str">
        <f>IF(ISBLANK('Расчёт TECTUBE'!M37),"",ROUND(E43-E43*'Input Ввод'!$G$20,2))</f>
        <v/>
      </c>
    </row>
    <row r="44" spans="1:6" x14ac:dyDescent="0.3">
      <c r="A44" s="387">
        <f>TECTUBE!A43</f>
        <v>7139296</v>
      </c>
      <c r="B44" s="388" t="str">
        <f>TECTUBE!B43</f>
        <v xml:space="preserve">TECTUBE med        28,0X1,50  5,0M  </v>
      </c>
      <c r="C44" s="5">
        <f>ROUND(INDEX(TECTUBE!$D$8:$CU$96,MATCH(TECTUBE!D43,TECTUBE!$D$8:$D$96,),MATCH('Input Ввод'!$D$16,TECTUBE!$D$2:$CU$2,)),2)</f>
        <v>21.92</v>
      </c>
      <c r="D44" s="5">
        <f>ROUND(C44-C44*'Input Ввод'!$E$20,2)</f>
        <v>16.440000000000001</v>
      </c>
      <c r="E44" s="295">
        <f>ROUND(D44-D44*'Input Ввод'!$F$20,2)</f>
        <v>16.440000000000001</v>
      </c>
      <c r="F44" s="6" t="str">
        <f>IF(ISBLANK('Расчёт TECTUBE'!M38),"",ROUND(E44-E44*'Input Ввод'!$G$20,2))</f>
        <v/>
      </c>
    </row>
    <row r="45" spans="1:6" x14ac:dyDescent="0.3">
      <c r="A45" s="387">
        <f>TECTUBE!A44</f>
        <v>7139298</v>
      </c>
      <c r="B45" s="388" t="str">
        <f>TECTUBE!B44</f>
        <v>TECTUBE med        35,0X1,50  5,0M</v>
      </c>
      <c r="C45" s="5">
        <f>ROUND(INDEX(TECTUBE!$D$8:$CU$96,MATCH(TECTUBE!D44,TECTUBE!$D$8:$D$96,),MATCH('Input Ввод'!$D$16,TECTUBE!$D$2:$CU$2,)),2)</f>
        <v>27.39</v>
      </c>
      <c r="D45" s="5">
        <f>ROUND(C45-C45*'Input Ввод'!$E$20,2)</f>
        <v>20.54</v>
      </c>
      <c r="E45" s="295">
        <f>ROUND(D45-D45*'Input Ввод'!$F$20,2)</f>
        <v>20.54</v>
      </c>
      <c r="F45" s="6" t="str">
        <f>IF(ISBLANK('Расчёт TECTUBE'!M39),"",ROUND(E45-E45*'Input Ввод'!$G$20,2))</f>
        <v/>
      </c>
    </row>
    <row r="46" spans="1:6" x14ac:dyDescent="0.3">
      <c r="A46" s="387">
        <f>TECTUBE!A45</f>
        <v>7139299</v>
      </c>
      <c r="B46" s="388" t="str">
        <f>TECTUBE!B45</f>
        <v>TECTUBE med        42,0X1,50  5,0M</v>
      </c>
      <c r="C46" s="5">
        <f>ROUND(INDEX(TECTUBE!$D$8:$CU$96,MATCH(TECTUBE!D45,TECTUBE!$D$8:$D$96,),MATCH('Input Ввод'!$D$16,TECTUBE!$D$2:$CU$2,)),2)</f>
        <v>32.22</v>
      </c>
      <c r="D46" s="5">
        <f>ROUND(C46-C46*'Input Ввод'!$E$20,2)</f>
        <v>24.17</v>
      </c>
      <c r="E46" s="295">
        <f>ROUND(D46-D46*'Input Ввод'!$F$20,2)</f>
        <v>24.17</v>
      </c>
      <c r="F46" s="6" t="str">
        <f>IF(ISBLANK('Расчёт TECTUBE'!M40),"",ROUND(E46-E46*'Input Ввод'!$G$20,2))</f>
        <v/>
      </c>
    </row>
    <row r="47" spans="1:6" x14ac:dyDescent="0.3">
      <c r="A47" s="387">
        <f>TECTUBE!A46</f>
        <v>7146292</v>
      </c>
      <c r="B47" s="388" t="str">
        <f>TECTUBE!B46</f>
        <v>TECTUBE med        54,0X1,50  5,0M</v>
      </c>
      <c r="C47" s="5">
        <f>ROUND(INDEX(TECTUBE!$D$8:$CU$96,MATCH(TECTUBE!D46,TECTUBE!$D$8:$D$96,),MATCH('Input Ввод'!$D$16,TECTUBE!$D$2:$CU$2,)),2)</f>
        <v>38.24</v>
      </c>
      <c r="D47" s="5">
        <f>ROUND(C47-C47*'Input Ввод'!$E$20,2)</f>
        <v>28.68</v>
      </c>
      <c r="E47" s="295">
        <f>ROUND(D47-D47*'Input Ввод'!$F$20,2)</f>
        <v>28.68</v>
      </c>
      <c r="F47" s="6" t="str">
        <f>IF(ISBLANK('Расчёт TECTUBE'!M41),"",ROUND(E47-E47*'Input Ввод'!$G$20,2))</f>
        <v/>
      </c>
    </row>
    <row r="48" spans="1:6" x14ac:dyDescent="0.3">
      <c r="A48" s="387">
        <f>TECTUBE!A47</f>
        <v>7088192</v>
      </c>
      <c r="B48" s="388" t="str">
        <f>TECTUBE!B47</f>
        <v>TECTUBE med        54,0X2,00  5,0M</v>
      </c>
      <c r="C48" s="5">
        <f>ROUND(INDEX(TECTUBE!$D$8:$CU$96,MATCH(TECTUBE!D47,TECTUBE!$D$8:$D$96,),MATCH('Input Ввод'!$D$16,TECTUBE!$D$2:$CU$2,)),2)</f>
        <v>50.54</v>
      </c>
      <c r="D48" s="5">
        <f>ROUND(C48-C48*'Input Ввод'!$E$20,2)</f>
        <v>37.909999999999997</v>
      </c>
      <c r="E48" s="295">
        <f>ROUND(D48-D48*'Input Ввод'!$F$20,2)</f>
        <v>37.909999999999997</v>
      </c>
      <c r="F48" s="6" t="str">
        <f>IF(ISBLANK('Расчёт TECTUBE'!M42),"",ROUND(E48-E48*'Input Ввод'!$G$20,2))</f>
        <v/>
      </c>
    </row>
    <row r="49" spans="1:6" x14ac:dyDescent="0.3">
      <c r="A49" s="387">
        <f>TECTUBE!A48</f>
        <v>7150640</v>
      </c>
      <c r="B49" s="388" t="str">
        <f>TECTUBE!B48</f>
        <v>TECTUBE med        64,0X2,00  5,0M</v>
      </c>
      <c r="C49" s="5">
        <f>ROUND(INDEX(TECTUBE!$D$8:$CU$96,MATCH(TECTUBE!D48,TECTUBE!$D$8:$D$96,),MATCH('Input Ввод'!$D$16,TECTUBE!$D$2:$CU$2,)),2)</f>
        <v>63.51</v>
      </c>
      <c r="D49" s="5">
        <f>ROUND(C49-C49*'Input Ввод'!$E$20,2)</f>
        <v>47.63</v>
      </c>
      <c r="E49" s="295">
        <f>ROUND(D49-D49*'Input Ввод'!$F$20,2)</f>
        <v>47.63</v>
      </c>
      <c r="F49" s="6" t="str">
        <f>IF(ISBLANK('Расчёт TECTUBE'!M43),"",ROUND(E49-E49*'Input Ввод'!$G$20,2))</f>
        <v/>
      </c>
    </row>
    <row r="50" spans="1:6" x14ac:dyDescent="0.3">
      <c r="A50" s="387">
        <f>TECTUBE!A49</f>
        <v>7088196</v>
      </c>
      <c r="B50" s="388" t="str">
        <f>TECTUBE!B49</f>
        <v>TECTUBE med        76,1X2,00  5,0M</v>
      </c>
      <c r="C50" s="5">
        <f>ROUND(INDEX(TECTUBE!$D$8:$CU$96,MATCH(TECTUBE!D49,TECTUBE!$D$8:$D$96,),MATCH('Input Ввод'!$D$16,TECTUBE!$D$2:$CU$2,)),2)</f>
        <v>75.91</v>
      </c>
      <c r="D50" s="5">
        <f>ROUND(C50-C50*'Input Ввод'!$E$20,2)</f>
        <v>56.93</v>
      </c>
      <c r="E50" s="295">
        <f>ROUND(D50-D50*'Input Ввод'!$F$20,2)</f>
        <v>56.93</v>
      </c>
      <c r="F50" s="6" t="str">
        <f>IF(ISBLANK('Расчёт TECTUBE'!M44),"",ROUND(E50-E50*'Input Ввод'!$G$20,2))</f>
        <v/>
      </c>
    </row>
    <row r="51" spans="1:6" x14ac:dyDescent="0.3">
      <c r="A51" s="387">
        <f>TECTUBE!A50</f>
        <v>7088542</v>
      </c>
      <c r="B51" s="388" t="str">
        <f>TECTUBE!B50</f>
        <v>TECTUBE med        88,9X2,00  5,0M</v>
      </c>
      <c r="C51" s="5">
        <f>ROUND(INDEX(TECTUBE!$D$8:$CU$96,MATCH(TECTUBE!D50,TECTUBE!$D$8:$D$96,),MATCH('Input Ввод'!$D$16,TECTUBE!$D$2:$CU$2,)),2)</f>
        <v>89.01</v>
      </c>
      <c r="D51" s="5">
        <f>ROUND(C51-C51*'Input Ввод'!$E$20,2)</f>
        <v>66.760000000000005</v>
      </c>
      <c r="E51" s="295">
        <f>ROUND(D51-D51*'Input Ввод'!$F$20,2)</f>
        <v>66.760000000000005</v>
      </c>
      <c r="F51" s="6" t="str">
        <f>IF(ISBLANK('Расчёт TECTUBE'!M45),"",ROUND(E51-E51*'Input Ввод'!$G$20,2))</f>
        <v/>
      </c>
    </row>
    <row r="52" spans="1:6" x14ac:dyDescent="0.3">
      <c r="A52" s="387">
        <f>TECTUBE!A51</f>
        <v>7089463</v>
      </c>
      <c r="B52" s="388" t="str">
        <f>TECTUBE!B51</f>
        <v>TECTUBE med        108,0X2,50  5,0M</v>
      </c>
      <c r="C52" s="5">
        <f>ROUND(INDEX(TECTUBE!$D$8:$CU$96,MATCH(TECTUBE!D51,TECTUBE!$D$8:$D$96,),MATCH('Input Ввод'!$D$16,TECTUBE!$D$2:$CU$2,)),2)</f>
        <v>131.57</v>
      </c>
      <c r="D52" s="5">
        <f>ROUND(C52-C52*'Input Ввод'!$E$20,2)</f>
        <v>98.68</v>
      </c>
      <c r="E52" s="295">
        <f>ROUND(D52-D52*'Input Ввод'!$F$20,2)</f>
        <v>98.68</v>
      </c>
      <c r="F52" s="6" t="str">
        <f>IF(ISBLANK('Расчёт TECTUBE'!M46),"",ROUND(E52-E52*'Input Ввод'!$G$20,2))</f>
        <v/>
      </c>
    </row>
    <row r="53" spans="1:6" ht="15.5" x14ac:dyDescent="0.35">
      <c r="A53" s="249" t="s">
        <v>450</v>
      </c>
      <c r="B53"/>
      <c r="C53" s="235">
        <f>'Input Ввод'!D20</f>
        <v>339</v>
      </c>
      <c r="D53" s="389">
        <f>'Input Ввод'!E20</f>
        <v>0.25</v>
      </c>
      <c r="E53" s="389">
        <f>'Input Ввод'!F20</f>
        <v>0</v>
      </c>
      <c r="F53" s="389" t="str">
        <f>IF(SUM(F54:F62)&gt;0,'Input Ввод'!G20,"")</f>
        <v/>
      </c>
    </row>
    <row r="54" spans="1:6" x14ac:dyDescent="0.3">
      <c r="A54" s="387">
        <f>TECTUBE!A53</f>
        <v>7500610</v>
      </c>
      <c r="B54" s="388" t="str">
        <f>TECTUBE!B53</f>
        <v xml:space="preserve">TECTUBE med        10,0X1,00  5,0M  </v>
      </c>
      <c r="C54" s="5">
        <f>ROUND(INDEX(TECTUBE!$D$8:$CU$96,MATCH(TECTUBE!D53,TECTUBE!$D$8:$D$96,),MATCH('Input Ввод'!$D$16,TECTUBE!$D$2:$CU$2,)),2)</f>
        <v>4.58</v>
      </c>
      <c r="D54" s="5">
        <f>ROUND(C54-C54*'Input Ввод'!$E$20,2)</f>
        <v>3.44</v>
      </c>
      <c r="E54" s="295">
        <f>ROUND(D54-D54*'Input Ввод'!$F$20,2)</f>
        <v>3.44</v>
      </c>
      <c r="F54" s="6" t="str">
        <f>IF(ISBLANK('Расчёт TECTUBE'!M47),"",ROUND(E54-E54*'Input Ввод'!$G$20,2))</f>
        <v/>
      </c>
    </row>
    <row r="55" spans="1:6" x14ac:dyDescent="0.3">
      <c r="A55" s="387">
        <f>TECTUBE!A54</f>
        <v>7146293</v>
      </c>
      <c r="B55" s="388" t="str">
        <f>TECTUBE!B54</f>
        <v xml:space="preserve">TECTUBE med        12,0X1,00  5,0M  </v>
      </c>
      <c r="C55" s="5">
        <f>ROUND(INDEX(TECTUBE!$D$8:$CU$96,MATCH(TECTUBE!D54,TECTUBE!$D$8:$D$96,),MATCH('Input Ввод'!$D$16,TECTUBE!$D$2:$CU$2,)),2)</f>
        <v>5.59</v>
      </c>
      <c r="D55" s="5">
        <f>ROUND(C55-C55*'Input Ввод'!$E$20,2)</f>
        <v>4.1900000000000004</v>
      </c>
      <c r="E55" s="295">
        <f>ROUND(D55-D55*'Input Ввод'!$F$20,2)</f>
        <v>4.1900000000000004</v>
      </c>
      <c r="F55" s="6" t="str">
        <f>IF(ISBLANK('Расчёт TECTUBE'!M48),"",ROUND(E55-E55*'Input Ввод'!$G$20,2))</f>
        <v/>
      </c>
    </row>
    <row r="56" spans="1:6" x14ac:dyDescent="0.3">
      <c r="A56" s="387">
        <f>TECTUBE!A55</f>
        <v>7146300</v>
      </c>
      <c r="B56" s="388" t="str">
        <f>TECTUBE!B55</f>
        <v xml:space="preserve">TECTUBE med        15,0X1,00  5,0M  </v>
      </c>
      <c r="C56" s="5">
        <f>ROUND(INDEX(TECTUBE!$D$8:$CU$96,MATCH(TECTUBE!D55,TECTUBE!$D$8:$D$96,),MATCH('Input Ввод'!$D$16,TECTUBE!$D$2:$CU$2,)),2)</f>
        <v>7.1</v>
      </c>
      <c r="D56" s="5">
        <f>ROUND(C56-C56*'Input Ввод'!$E$20,2)</f>
        <v>5.33</v>
      </c>
      <c r="E56" s="295">
        <f>ROUND(D56-D56*'Input Ввод'!$F$20,2)</f>
        <v>5.33</v>
      </c>
      <c r="F56" s="6" t="str">
        <f>IF(ISBLANK('Расчёт TECTUBE'!M49),"",ROUND(E56-E56*'Input Ввод'!$G$20,2))</f>
        <v/>
      </c>
    </row>
    <row r="57" spans="1:6" x14ac:dyDescent="0.3">
      <c r="A57" s="387">
        <f>TECTUBE!A56</f>
        <v>7146301</v>
      </c>
      <c r="B57" s="388" t="str">
        <f>TECTUBE!B56</f>
        <v xml:space="preserve">TECTUBE med        18,0X1,00  5,0M  </v>
      </c>
      <c r="C57" s="5">
        <f>ROUND(INDEX(TECTUBE!$D$8:$CU$96,MATCH(TECTUBE!D56,TECTUBE!$D$8:$D$96,),MATCH('Input Ввод'!$D$16,TECTUBE!$D$2:$CU$2,)),2)</f>
        <v>8.25</v>
      </c>
      <c r="D57" s="5">
        <f>ROUND(C57-C57*'Input Ввод'!$E$20,2)</f>
        <v>6.19</v>
      </c>
      <c r="E57" s="295">
        <f>ROUND(D57-D57*'Input Ввод'!$F$20,2)</f>
        <v>6.19</v>
      </c>
      <c r="F57" s="6" t="str">
        <f>IF(ISBLANK('Расчёт TECTUBE'!M50),"",ROUND(E57-E57*'Input Ввод'!$G$20,2))</f>
        <v/>
      </c>
    </row>
    <row r="58" spans="1:6" x14ac:dyDescent="0.3">
      <c r="A58" s="387">
        <f>TECTUBE!A57</f>
        <v>7146303</v>
      </c>
      <c r="B58" s="388" t="str">
        <f>TECTUBE!B57</f>
        <v xml:space="preserve">TECTUBE med        22,0X1,00  5,0M  </v>
      </c>
      <c r="C58" s="5">
        <f>ROUND(INDEX(TECTUBE!$D$8:$CU$96,MATCH(TECTUBE!D57,TECTUBE!$D$8:$D$96,),MATCH('Input Ввод'!$D$16,TECTUBE!$D$2:$CU$2,)),2)</f>
        <v>10.19</v>
      </c>
      <c r="D58" s="5">
        <f>ROUND(C58-C58*'Input Ввод'!$E$20,2)</f>
        <v>7.64</v>
      </c>
      <c r="E58" s="295">
        <f>ROUND(D58-D58*'Input Ввод'!$F$20,2)</f>
        <v>7.64</v>
      </c>
      <c r="F58" s="6" t="str">
        <f>IF(ISBLANK('Расчёт TECTUBE'!M51),"",ROUND(E58-E58*'Input Ввод'!$G$20,2))</f>
        <v/>
      </c>
    </row>
    <row r="59" spans="1:6" x14ac:dyDescent="0.3">
      <c r="A59" s="387">
        <f>TECTUBE!A58</f>
        <v>7146304</v>
      </c>
      <c r="B59" s="388" t="str">
        <f>TECTUBE!B58</f>
        <v xml:space="preserve">TECTUBE med        28,0X1,50  5,0M  </v>
      </c>
      <c r="C59" s="5">
        <f>ROUND(INDEX(TECTUBE!$D$8:$CU$96,MATCH(TECTUBE!D58,TECTUBE!$D$8:$D$96,),MATCH('Input Ввод'!$D$16,TECTUBE!$D$2:$CU$2,)),2)</f>
        <v>19.63</v>
      </c>
      <c r="D59" s="5">
        <f>ROUND(C59-C59*'Input Ввод'!$E$20,2)</f>
        <v>14.72</v>
      </c>
      <c r="E59" s="295">
        <f>ROUND(D59-D59*'Input Ввод'!$F$20,2)</f>
        <v>14.72</v>
      </c>
      <c r="F59" s="6" t="str">
        <f>IF(ISBLANK('Расчёт TECTUBE'!M52),"",ROUND(E59-E59*'Input Ввод'!$G$20,2))</f>
        <v/>
      </c>
    </row>
    <row r="60" spans="1:6" x14ac:dyDescent="0.3">
      <c r="A60" s="387">
        <f>TECTUBE!A59</f>
        <v>7146305</v>
      </c>
      <c r="B60" s="388" t="str">
        <f>TECTUBE!B59</f>
        <v xml:space="preserve">TECTUBE med        28,0X1,00  5,0M  </v>
      </c>
      <c r="C60" s="5">
        <f>ROUND(INDEX(TECTUBE!$D$8:$CU$96,MATCH(TECTUBE!D59,TECTUBE!$D$8:$D$96,),MATCH('Input Ввод'!$D$16,TECTUBE!$D$2:$CU$2,)),2)</f>
        <v>14.67</v>
      </c>
      <c r="D60" s="5">
        <f>ROUND(C60-C60*'Input Ввод'!$E$20,2)</f>
        <v>11</v>
      </c>
      <c r="E60" s="295">
        <f>ROUND(D60-D60*'Input Ввод'!$F$20,2)</f>
        <v>11</v>
      </c>
      <c r="F60" s="6" t="str">
        <f>IF(ISBLANK('Расчёт TECTUBE'!M53),"",ROUND(E60-E60*'Input Ввод'!$G$20,2))</f>
        <v/>
      </c>
    </row>
    <row r="61" spans="1:6" x14ac:dyDescent="0.3">
      <c r="A61" s="387">
        <f>TECTUBE!A60</f>
        <v>7146306</v>
      </c>
      <c r="B61" s="388" t="str">
        <f>TECTUBE!B60</f>
        <v>TECTUBE med        35,0X1,50  5,0M</v>
      </c>
      <c r="C61" s="5">
        <f>ROUND(INDEX(TECTUBE!$D$8:$CU$96,MATCH(TECTUBE!D60,TECTUBE!$D$8:$D$96,),MATCH('Input Ввод'!$D$16,TECTUBE!$D$2:$CU$2,)),2)</f>
        <v>25.61</v>
      </c>
      <c r="D61" s="5">
        <f>ROUND(C61-C61*'Input Ввод'!$E$20,2)</f>
        <v>19.21</v>
      </c>
      <c r="E61" s="295">
        <f>ROUND(D61-D61*'Input Ввод'!$F$20,2)</f>
        <v>19.21</v>
      </c>
      <c r="F61" s="6" t="str">
        <f>IF(ISBLANK('Расчёт TECTUBE'!M54),"",ROUND(E61-E61*'Input Ввод'!$G$20,2))</f>
        <v/>
      </c>
    </row>
    <row r="62" spans="1:6" x14ac:dyDescent="0.3">
      <c r="A62" s="387">
        <f>TECTUBE!A61</f>
        <v>7146307</v>
      </c>
      <c r="B62" s="388" t="str">
        <f>TECTUBE!B61</f>
        <v>TECTUBE med        42,0X1,50  5,0M</v>
      </c>
      <c r="C62" s="5">
        <f>ROUND(INDEX(TECTUBE!$D$8:$CU$96,MATCH(TECTUBE!D61,TECTUBE!$D$8:$D$96,),MATCH('Input Ввод'!$D$16,TECTUBE!$D$2:$CU$2,)),2)</f>
        <v>31.68</v>
      </c>
      <c r="D62" s="5">
        <f>ROUND(C62-C62*'Input Ввод'!$E$20,2)</f>
        <v>23.76</v>
      </c>
      <c r="E62" s="295">
        <f>ROUND(D62-D62*'Input Ввод'!$F$20,2)</f>
        <v>23.76</v>
      </c>
      <c r="F62" s="6" t="str">
        <f>IF(ISBLANK('Расчёт TECTUBE'!M55),"",ROUND(E62-E62*'Input Ввод'!$G$20,2))</f>
        <v/>
      </c>
    </row>
    <row r="63" spans="1:6" ht="15.5" x14ac:dyDescent="0.35">
      <c r="A63" s="249" t="s">
        <v>451</v>
      </c>
      <c r="B63"/>
      <c r="C63" s="235">
        <f>'Input Ввод'!D21</f>
        <v>339</v>
      </c>
      <c r="D63" s="389">
        <f>'Input Ввод'!E21</f>
        <v>0.25</v>
      </c>
      <c r="E63" s="389">
        <f>'Input Ввод'!F21</f>
        <v>0</v>
      </c>
      <c r="F63" s="389" t="str">
        <f>IF(SUM(F64:F73)&gt;0,'Input Ввод'!G21,"")</f>
        <v/>
      </c>
    </row>
    <row r="64" spans="1:6" x14ac:dyDescent="0.3">
      <c r="A64" s="387">
        <f>TECTUBE!A63</f>
        <v>7501010</v>
      </c>
      <c r="B64" s="388" t="str">
        <f>TECTUBE!B63</f>
        <v>HP120   3/8"   9,52   5,0 M</v>
      </c>
      <c r="C64" s="5">
        <f>ROUND(INDEX(TECTUBE!$D$8:$CU$96,MATCH(TECTUBE!D63,TECTUBE!$D$8:$D$96,),MATCH('Input Ввод'!$D$16,TECTUBE!$D$2:$CU$2,)),2)</f>
        <v>3.39</v>
      </c>
      <c r="D64" s="5">
        <f>ROUND(C64-C64*'Input Ввод'!$E$21,2)</f>
        <v>2.54</v>
      </c>
      <c r="E64" s="295">
        <f>ROUND(D64-D64*'Input Ввод'!$F$21,2)</f>
        <v>2.54</v>
      </c>
      <c r="F64" s="6" t="str">
        <f>IF(ISBLANK('Расчёт TECTUBE'!M56),"",ROUND(E64-E64*'Input Ввод'!$G$21,2))</f>
        <v/>
      </c>
    </row>
    <row r="65" spans="1:6" x14ac:dyDescent="0.3">
      <c r="A65" s="387">
        <f>TECTUBE!A64</f>
        <v>7501011</v>
      </c>
      <c r="B65" s="388" t="str">
        <f>TECTUBE!B64</f>
        <v>HP120   1/2"   12,70   5,0 M</v>
      </c>
      <c r="C65" s="5">
        <f>ROUND(INDEX(TECTUBE!$D$8:$CU$96,MATCH(TECTUBE!D64,TECTUBE!$D$8:$D$96,),MATCH('Input Ввод'!$D$16,TECTUBE!$D$2:$CU$2,)),2)</f>
        <v>6.07</v>
      </c>
      <c r="D65" s="5">
        <f>ROUND(C65-C65*'Input Ввод'!$E$21,2)</f>
        <v>4.55</v>
      </c>
      <c r="E65" s="295">
        <f>ROUND(D65-D65*'Input Ввод'!$F$21,2)</f>
        <v>4.55</v>
      </c>
      <c r="F65" s="6" t="str">
        <f>IF(ISBLANK('Расчёт TECTUBE'!M57),"",ROUND(E65-E65*'Input Ввод'!$G$21,2))</f>
        <v/>
      </c>
    </row>
    <row r="66" spans="1:6" x14ac:dyDescent="0.3">
      <c r="A66" s="387">
        <f>TECTUBE!A65</f>
        <v>7501012</v>
      </c>
      <c r="B66" s="388" t="str">
        <f>TECTUBE!B65</f>
        <v>HP120   5/8"   15,87   5,0 M</v>
      </c>
      <c r="C66" s="5">
        <f>ROUND(INDEX(TECTUBE!$D$8:$CU$96,MATCH(TECTUBE!D65,TECTUBE!$D$8:$D$96,),MATCH('Input Ввод'!$D$16,TECTUBE!$D$2:$CU$2,)),2)</f>
        <v>9.3800000000000008</v>
      </c>
      <c r="D66" s="5">
        <f>ROUND(C66-C66*'Input Ввод'!$E$21,2)</f>
        <v>7.04</v>
      </c>
      <c r="E66" s="295">
        <f>ROUND(D66-D66*'Input Ввод'!$F$21,2)</f>
        <v>7.04</v>
      </c>
      <c r="F66" s="6" t="str">
        <f>IF(ISBLANK('Расчёт TECTUBE'!M58),"",ROUND(E66-E66*'Input Ввод'!$G$21,2))</f>
        <v/>
      </c>
    </row>
    <row r="67" spans="1:6" x14ac:dyDescent="0.3">
      <c r="A67" s="387">
        <f>TECTUBE!A66</f>
        <v>7501013</v>
      </c>
      <c r="B67" s="388" t="str">
        <f>TECTUBE!B66</f>
        <v>HP120   3/4"   19,05   5,0 M</v>
      </c>
      <c r="C67" s="5">
        <f>ROUND(INDEX(TECTUBE!$D$8:$CU$96,MATCH(TECTUBE!D66,TECTUBE!$D$8:$D$96,),MATCH('Input Ввод'!$D$16,TECTUBE!$D$2:$CU$2,)),2)</f>
        <v>14.37</v>
      </c>
      <c r="D67" s="5">
        <f>ROUND(C67-C67*'Input Ввод'!$E$21,2)</f>
        <v>10.78</v>
      </c>
      <c r="E67" s="295">
        <f>ROUND(D67-D67*'Input Ввод'!$F$21,2)</f>
        <v>10.78</v>
      </c>
      <c r="F67" s="6" t="str">
        <f>IF(ISBLANK('Расчёт TECTUBE'!M59),"",ROUND(E67-E67*'Input Ввод'!$G$21,2))</f>
        <v/>
      </c>
    </row>
    <row r="68" spans="1:6" x14ac:dyDescent="0.3">
      <c r="A68" s="387">
        <f>TECTUBE!A67</f>
        <v>7501014</v>
      </c>
      <c r="B68" s="388" t="str">
        <f>TECTUBE!B67</f>
        <v>HP120    7/8"   22,23   5,0 M</v>
      </c>
      <c r="C68" s="5">
        <f>ROUND(INDEX(TECTUBE!$D$8:$CU$96,MATCH(TECTUBE!D67,TECTUBE!$D$8:$D$96,),MATCH('Input Ввод'!$D$16,TECTUBE!$D$2:$CU$2,)),2)</f>
        <v>19.45</v>
      </c>
      <c r="D68" s="5">
        <f>ROUND(C68-C68*'Input Ввод'!$E$21,2)</f>
        <v>14.59</v>
      </c>
      <c r="E68" s="295">
        <f>ROUND(D68-D68*'Input Ввод'!$F$21,2)</f>
        <v>14.59</v>
      </c>
      <c r="F68" s="6" t="str">
        <f>IF(ISBLANK('Расчёт TECTUBE'!M60),"",ROUND(E68-E68*'Input Ввод'!$G$21,2))</f>
        <v/>
      </c>
    </row>
    <row r="69" spans="1:6" x14ac:dyDescent="0.3">
      <c r="A69" s="387">
        <f>TECTUBE!A68</f>
        <v>7501015</v>
      </c>
      <c r="B69" s="388" t="str">
        <f>TECTUBE!B68</f>
        <v>HP120    1 1/8"   28,57   5,0 M</v>
      </c>
      <c r="C69" s="5">
        <f>ROUND(INDEX(TECTUBE!$D$8:$CU$96,MATCH(TECTUBE!D68,TECTUBE!$D$8:$D$96,),MATCH('Input Ввод'!$D$16,TECTUBE!$D$2:$CU$2,)),2)</f>
        <v>32.24</v>
      </c>
      <c r="D69" s="5">
        <f>ROUND(C69-C69*'Input Ввод'!$E$21,2)</f>
        <v>24.18</v>
      </c>
      <c r="E69" s="295">
        <f>ROUND(D69-D69*'Input Ввод'!$F$21,2)</f>
        <v>24.18</v>
      </c>
      <c r="F69" s="6" t="str">
        <f>IF(ISBLANK('Расчёт TECTUBE'!M61),"",ROUND(E69-E69*'Input Ввод'!$G$21,2))</f>
        <v/>
      </c>
    </row>
    <row r="70" spans="1:6" x14ac:dyDescent="0.3">
      <c r="A70" s="387">
        <f>TECTUBE!A69</f>
        <v>7501083</v>
      </c>
      <c r="B70" s="388" t="str">
        <f>TECTUBE!B69</f>
        <v>HP120    1 3/8"   34,92   5,0 M</v>
      </c>
      <c r="C70" s="5">
        <f>ROUND(INDEX(TECTUBE!$D$8:$CU$96,MATCH(TECTUBE!D69,TECTUBE!$D$8:$D$96,),MATCH('Input Ввод'!$D$16,TECTUBE!$D$2:$CU$2,)),2)</f>
        <v>48.06</v>
      </c>
      <c r="D70" s="5">
        <f>ROUND(C70-C70*'Input Ввод'!$E$21,2)</f>
        <v>36.049999999999997</v>
      </c>
      <c r="E70" s="295">
        <f>ROUND(D70-D70*'Input Ввод'!$F$21,2)</f>
        <v>36.049999999999997</v>
      </c>
      <c r="F70" s="6" t="str">
        <f>IF(ISBLANK('Расчёт TECTUBE'!M62),"",ROUND(E70-E70*'Input Ввод'!$G$21,2))</f>
        <v/>
      </c>
    </row>
    <row r="71" spans="1:6" x14ac:dyDescent="0.3">
      <c r="A71" s="387">
        <f>TECTUBE!A70</f>
        <v>7501090</v>
      </c>
      <c r="B71" s="388" t="str">
        <f>TECTUBE!B70</f>
        <v>HP120    1 5/8"   41,27   5,0 M</v>
      </c>
      <c r="C71" s="5">
        <f>ROUND(INDEX(TECTUBE!$D$8:$CU$96,MATCH(TECTUBE!D70,TECTUBE!$D$8:$D$96,),MATCH('Input Ввод'!$D$16,TECTUBE!$D$2:$CU$2,)),2)</f>
        <v>67.02</v>
      </c>
      <c r="D71" s="5">
        <f>ROUND(C71-C71*'Input Ввод'!$E$21,2)</f>
        <v>50.27</v>
      </c>
      <c r="E71" s="295">
        <f>ROUND(D71-D71*'Input Ввод'!$F$21,2)</f>
        <v>50.27</v>
      </c>
      <c r="F71" s="6" t="str">
        <f>IF(ISBLANK('Расчёт TECTUBE'!M63),"",ROUND(E71-E71*'Input Ввод'!$G$21,2))</f>
        <v/>
      </c>
    </row>
    <row r="72" spans="1:6" x14ac:dyDescent="0.3">
      <c r="A72" s="387">
        <f>TECTUBE!A71</f>
        <v>7501018</v>
      </c>
      <c r="B72" s="388" t="str">
        <f>TECTUBE!B71</f>
        <v>HP120    2 1/8"   53,97   5,0 M</v>
      </c>
      <c r="C72" s="5">
        <f>ROUND(INDEX(TECTUBE!$D$8:$CU$96,MATCH(TECTUBE!D71,TECTUBE!$D$8:$D$96,),MATCH('Input Ввод'!$D$16,TECTUBE!$D$2:$CU$2,)),2)</f>
        <v>108.14</v>
      </c>
      <c r="D72" s="5">
        <f>ROUND(C72-C72*'Input Ввод'!$E$21,2)</f>
        <v>81.11</v>
      </c>
      <c r="E72" s="295">
        <f>ROUND(D72-D72*'Input Ввод'!$F$21,2)</f>
        <v>81.11</v>
      </c>
      <c r="F72" s="6" t="str">
        <f>IF(ISBLANK('Расчёт TECTUBE'!M64),"",ROUND(E72-E72*'Input Ввод'!$G$21,2))</f>
        <v/>
      </c>
    </row>
    <row r="73" spans="1:6" x14ac:dyDescent="0.3">
      <c r="A73" s="387">
        <f>TECTUBE!A72</f>
        <v>7501019</v>
      </c>
      <c r="B73" s="388" t="str">
        <f>TECTUBE!B72</f>
        <v>HP120    2 5/8"   66,67   5,0 M</v>
      </c>
      <c r="C73" s="5">
        <f>ROUND(INDEX(TECTUBE!$D$8:$CU$96,MATCH(TECTUBE!D72,TECTUBE!$D$8:$D$96,),MATCH('Input Ввод'!$D$16,TECTUBE!$D$2:$CU$2,)),2)</f>
        <v>175.07</v>
      </c>
      <c r="D73" s="5">
        <f>ROUND(C73-C73*'Input Ввод'!$E$21,2)</f>
        <v>131.30000000000001</v>
      </c>
      <c r="E73" s="295">
        <f>ROUND(D73-D73*'Input Ввод'!$F$21,2)</f>
        <v>131.30000000000001</v>
      </c>
      <c r="F73" s="6" t="str">
        <f>IF(ISBLANK('Расчёт TECTUBE'!M65),"",ROUND(E73-E73*'Input Ввод'!$G$21,2))</f>
        <v/>
      </c>
    </row>
    <row r="74" spans="1:6" ht="15.5" x14ac:dyDescent="0.35">
      <c r="A74" s="249" t="s">
        <v>447</v>
      </c>
      <c r="B74"/>
      <c r="C74" s="235">
        <f>'Input Ввод'!D22</f>
        <v>339</v>
      </c>
      <c r="D74" s="389">
        <f>'Input Ввод'!E22</f>
        <v>0.25</v>
      </c>
      <c r="E74" s="389">
        <f>'Input Ввод'!F22</f>
        <v>0</v>
      </c>
      <c r="F74" s="389" t="str">
        <f>IF(SUM(F75:F80)&gt;0,'Input Ввод'!G22,"")</f>
        <v/>
      </c>
    </row>
    <row r="75" spans="1:6" x14ac:dyDescent="0.3">
      <c r="A75" s="387">
        <f>TECTUBE!A74</f>
        <v>7500840</v>
      </c>
      <c r="B75" s="388" t="str">
        <f>TECTUBE!B74</f>
        <v>TECTUBE cips       6,35x0,80x15,00 M</v>
      </c>
      <c r="C75" s="5">
        <f>ROUND(INDEX(TECTUBE!$D$8:$CU$96,MATCH(TECTUBE!D74,TECTUBE!$D$8:$D$96,),MATCH('Input Ввод'!$D$16,TECTUBE!$D$2:$CU$2,)),2)</f>
        <v>2.19</v>
      </c>
      <c r="D75" s="5">
        <f>ROUND(C75-C75*'Input Ввод'!$E$20,2)</f>
        <v>1.64</v>
      </c>
      <c r="E75" s="295">
        <f>ROUND(D75-D75*'Input Ввод'!$F$20,2)</f>
        <v>1.64</v>
      </c>
      <c r="F75" s="6" t="str">
        <f>IF(ISBLANK('Расчёт TECTUBE'!M66),"",ROUND(E75-E75*'Input Ввод'!$G$20,2))</f>
        <v/>
      </c>
    </row>
    <row r="76" spans="1:6" x14ac:dyDescent="0.3">
      <c r="A76" s="387">
        <f>TECTUBE!A75</f>
        <v>7500841</v>
      </c>
      <c r="B76" s="388" t="str">
        <f>TECTUBE!B75</f>
        <v>TECTUBE cips       3/8"   15,0 M</v>
      </c>
      <c r="C76" s="5">
        <f>ROUND(INDEX(TECTUBE!$D$8:$CU$96,MATCH(TECTUBE!D75,TECTUBE!$D$8:$D$96,),MATCH('Input Ввод'!$D$16,TECTUBE!$D$2:$CU$2,)),2)</f>
        <v>3.39</v>
      </c>
      <c r="D76" s="5">
        <f>ROUND(C76-C76*'Input Ввод'!$E$20,2)</f>
        <v>2.54</v>
      </c>
      <c r="E76" s="295">
        <f>ROUND(D76-D76*'Input Ввод'!$F$20,2)</f>
        <v>2.54</v>
      </c>
      <c r="F76" s="6" t="str">
        <f>IF(ISBLANK('Расчёт TECTUBE'!M67),"",ROUND(E76-E76*'Input Ввод'!$G$20,2))</f>
        <v/>
      </c>
    </row>
    <row r="77" spans="1:6" x14ac:dyDescent="0.3">
      <c r="A77" s="387">
        <f>TECTUBE!A76</f>
        <v>7500842</v>
      </c>
      <c r="B77" s="388" t="str">
        <f>TECTUBE!B76</f>
        <v>TECTUBE cips       1/2"   15,0 M</v>
      </c>
      <c r="C77" s="5">
        <f>ROUND(INDEX(TECTUBE!$D$8:$CU$96,MATCH(TECTUBE!D76,TECTUBE!$D$8:$D$96,),MATCH('Input Ввод'!$D$16,TECTUBE!$D$2:$CU$2,)),2)</f>
        <v>4.62</v>
      </c>
      <c r="D77" s="5">
        <f>ROUND(C77-C77*'Input Ввод'!$E$20,2)</f>
        <v>3.47</v>
      </c>
      <c r="E77" s="295">
        <f>ROUND(D77-D77*'Input Ввод'!$F$20,2)</f>
        <v>3.47</v>
      </c>
      <c r="F77" s="6" t="str">
        <f>IF(ISBLANK('Расчёт TECTUBE'!M68),"",ROUND(E77-E77*'Input Ввод'!$G$20,2))</f>
        <v/>
      </c>
    </row>
    <row r="78" spans="1:6" x14ac:dyDescent="0.3">
      <c r="A78" s="387">
        <f>TECTUBE!A77</f>
        <v>7500843</v>
      </c>
      <c r="B78" s="388" t="str">
        <f>TECTUBE!B77</f>
        <v>TECTUBE cips       5/8"   15,0 M</v>
      </c>
      <c r="C78" s="5">
        <f>ROUND(INDEX(TECTUBE!$D$8:$CU$96,MATCH(TECTUBE!D77,TECTUBE!$D$8:$D$96,),MATCH('Input Ввод'!$D$16,TECTUBE!$D$2:$CU$2,)),2)</f>
        <v>5.85</v>
      </c>
      <c r="D78" s="5">
        <f>ROUND(C78-C78*'Input Ввод'!$E$20,2)</f>
        <v>4.3899999999999997</v>
      </c>
      <c r="E78" s="295">
        <f>ROUND(D78-D78*'Input Ввод'!$F$20,2)</f>
        <v>4.3899999999999997</v>
      </c>
      <c r="F78" s="6" t="str">
        <f>IF(ISBLANK('Расчёт TECTUBE'!M69),"",ROUND(E78-E78*'Input Ввод'!$G$20,2))</f>
        <v/>
      </c>
    </row>
    <row r="79" spans="1:6" x14ac:dyDescent="0.3">
      <c r="A79" s="387">
        <f>TECTUBE!A78</f>
        <v>7500844</v>
      </c>
      <c r="B79" s="388" t="str">
        <f>TECTUBE!B78</f>
        <v>TECTUBE cips       3/4"   15,0 M</v>
      </c>
      <c r="C79" s="5">
        <f>ROUND(INDEX(TECTUBE!$D$8:$CU$96,MATCH(TECTUBE!D78,TECTUBE!$D$8:$D$96,),MATCH('Input Ввод'!$D$16,TECTUBE!$D$2:$CU$2,)),2)</f>
        <v>7.09</v>
      </c>
      <c r="D79" s="5">
        <f>ROUND(C79-C79*'Input Ввод'!$E$20,2)</f>
        <v>5.32</v>
      </c>
      <c r="E79" s="295">
        <f>ROUND(D79-D79*'Input Ввод'!$F$20,2)</f>
        <v>5.32</v>
      </c>
      <c r="F79" s="6" t="str">
        <f>IF(ISBLANK('Расчёт TECTUBE'!M70),"",ROUND(E79-E79*'Input Ввод'!$G$20,2))</f>
        <v/>
      </c>
    </row>
    <row r="80" spans="1:6" x14ac:dyDescent="0.3">
      <c r="A80" s="387">
        <f>TECTUBE!A79</f>
        <v>7500845</v>
      </c>
      <c r="B80" s="388" t="str">
        <f>TECTUBE!B79</f>
        <v>TECTUBE cips       7/8"   15,0 M</v>
      </c>
      <c r="C80" s="5">
        <f>ROUND(INDEX(TECTUBE!$D$8:$CU$96,MATCH(TECTUBE!D79,TECTUBE!$D$8:$D$96,),MATCH('Input Ввод'!$D$16,TECTUBE!$D$2:$CU$2,)),2)</f>
        <v>10.3</v>
      </c>
      <c r="D80" s="5">
        <f>ROUND(C80-C80*'Input Ввод'!$E$20,2)</f>
        <v>7.73</v>
      </c>
      <c r="E80" s="295">
        <f>ROUND(D80-D80*'Input Ввод'!$F$20,2)</f>
        <v>7.73</v>
      </c>
      <c r="F80" s="6" t="str">
        <f>IF(ISBLANK('Расчёт TECTUBE'!M71),"",ROUND(E80-E80*'Input Ввод'!$G$20,2))</f>
        <v/>
      </c>
    </row>
    <row r="81" spans="1:6" ht="15.5" x14ac:dyDescent="0.35">
      <c r="A81" s="249" t="s">
        <v>446</v>
      </c>
      <c r="B81"/>
      <c r="C81" s="235">
        <f>'Input Ввод'!D23</f>
        <v>339</v>
      </c>
      <c r="D81" s="389">
        <f>'Input Ввод'!E23</f>
        <v>0.25</v>
      </c>
      <c r="E81" s="389">
        <f>'Input Ввод'!F23</f>
        <v>0</v>
      </c>
      <c r="F81" s="389" t="str">
        <f>IF(SUM(F82:F97)&gt;0,'Input Ввод'!G23,"")</f>
        <v/>
      </c>
    </row>
    <row r="82" spans="1:6" x14ac:dyDescent="0.3">
      <c r="A82" s="387">
        <f>TECTUBE!A81</f>
        <v>7146312</v>
      </c>
      <c r="B82" s="388" t="str">
        <f>TECTUBE!B81</f>
        <v>TECTUBE cips       3/8"   5,0 M</v>
      </c>
      <c r="C82" s="5">
        <f>ROUND(INDEX(TECTUBE!$D$8:$CU$96,MATCH(TECTUBE!D81,TECTUBE!$D$8:$D$96,),MATCH('Input Ввод'!$D$16,TECTUBE!$D$2:$CU$2,)),2)</f>
        <v>3.39</v>
      </c>
      <c r="D82" s="5">
        <f>ROUND(C82-C82*'Input Ввод'!$E$20,2)</f>
        <v>2.54</v>
      </c>
      <c r="E82" s="295">
        <f>ROUND(D82-D82*'Input Ввод'!$F$20,2)</f>
        <v>2.54</v>
      </c>
      <c r="F82" s="6" t="str">
        <f>IF(ISBLANK('Расчёт TECTUBE'!M72),"",ROUND(E82-E82*'Input Ввод'!$G$20,2))</f>
        <v/>
      </c>
    </row>
    <row r="83" spans="1:6" x14ac:dyDescent="0.3">
      <c r="A83" s="387">
        <f>TECTUBE!A82</f>
        <v>7146313</v>
      </c>
      <c r="B83" s="388" t="str">
        <f>TECTUBE!B82</f>
        <v>TECTUBE cips       1/2"   5,0 M</v>
      </c>
      <c r="C83" s="5">
        <f>ROUND(INDEX(TECTUBE!$D$8:$CU$96,MATCH(TECTUBE!D82,TECTUBE!$D$8:$D$96,),MATCH('Input Ввод'!$D$16,TECTUBE!$D$2:$CU$2,)),2)</f>
        <v>4.5</v>
      </c>
      <c r="D83" s="5">
        <f>ROUND(C83-C83*'Input Ввод'!$E$20,2)</f>
        <v>3.38</v>
      </c>
      <c r="E83" s="295">
        <f>ROUND(D83-D83*'Input Ввод'!$F$20,2)</f>
        <v>3.38</v>
      </c>
      <c r="F83" s="6" t="str">
        <f>IF(ISBLANK('Расчёт TECTUBE'!M73),"",ROUND(E83-E83*'Input Ввод'!$G$20,2))</f>
        <v/>
      </c>
    </row>
    <row r="84" spans="1:6" x14ac:dyDescent="0.3">
      <c r="A84" s="387">
        <f>TECTUBE!A83</f>
        <v>7146314</v>
      </c>
      <c r="B84" s="388" t="str">
        <f>TECTUBE!B83</f>
        <v>TECTUBE cips       5/8"   5,0 M</v>
      </c>
      <c r="C84" s="5">
        <f>ROUND(INDEX(TECTUBE!$D$8:$CU$96,MATCH(TECTUBE!D83,TECTUBE!$D$8:$D$96,),MATCH('Input Ввод'!$D$16,TECTUBE!$D$2:$CU$2,)),2)</f>
        <v>5.75</v>
      </c>
      <c r="D84" s="5">
        <f>ROUND(C84-C84*'Input Ввод'!$E$20,2)</f>
        <v>4.3099999999999996</v>
      </c>
      <c r="E84" s="295">
        <f>ROUND(D84-D84*'Input Ввод'!$F$20,2)</f>
        <v>4.3099999999999996</v>
      </c>
      <c r="F84" s="6" t="str">
        <f>IF(ISBLANK('Расчёт TECTUBE'!M74),"",ROUND(E84-E84*'Input Ввод'!$G$20,2))</f>
        <v/>
      </c>
    </row>
    <row r="85" spans="1:6" x14ac:dyDescent="0.3">
      <c r="A85" s="387">
        <f>TECTUBE!A84</f>
        <v>7146315</v>
      </c>
      <c r="B85" s="388" t="str">
        <f>TECTUBE!B84</f>
        <v>TECTUBE cips       3/4"   5,0 M</v>
      </c>
      <c r="C85" s="5">
        <f>ROUND(INDEX(TECTUBE!$D$8:$CU$96,MATCH(TECTUBE!D84,TECTUBE!$D$8:$D$96,),MATCH('Input Ввод'!$D$16,TECTUBE!$D$2:$CU$2,)),2)</f>
        <v>7.79</v>
      </c>
      <c r="D85" s="5">
        <f>ROUND(C85-C85*'Input Ввод'!$E$20,2)</f>
        <v>5.84</v>
      </c>
      <c r="E85" s="295">
        <f>ROUND(D85-D85*'Input Ввод'!$F$20,2)</f>
        <v>5.84</v>
      </c>
      <c r="F85" s="6" t="str">
        <f>IF(ISBLANK('Расчёт TECTUBE'!M75),"",ROUND(E85-E85*'Input Ввод'!$G$20,2))</f>
        <v/>
      </c>
    </row>
    <row r="86" spans="1:6" x14ac:dyDescent="0.3">
      <c r="A86" s="387">
        <f>TECTUBE!A85</f>
        <v>7146316</v>
      </c>
      <c r="B86" s="388" t="str">
        <f>TECTUBE!B85</f>
        <v>TECTUBE cips       7/8"   5,0 M</v>
      </c>
      <c r="C86" s="5">
        <f>ROUND(INDEX(TECTUBE!$D$8:$CU$96,MATCH(TECTUBE!D85,TECTUBE!$D$8:$D$96,),MATCH('Input Ввод'!$D$16,TECTUBE!$D$2:$CU$2,)),2)</f>
        <v>10.11</v>
      </c>
      <c r="D86" s="5">
        <f>ROUND(C86-C86*'Input Ввод'!$E$20,2)</f>
        <v>7.58</v>
      </c>
      <c r="E86" s="295">
        <f>ROUND(D86-D86*'Input Ввод'!$F$20,2)</f>
        <v>7.58</v>
      </c>
      <c r="F86" s="6" t="str">
        <f>IF(ISBLANK('Расчёт TECTUBE'!M76),"",ROUND(E86-E86*'Input Ввод'!$G$20,2))</f>
        <v/>
      </c>
    </row>
    <row r="87" spans="1:6" x14ac:dyDescent="0.3">
      <c r="A87" s="387">
        <f>TECTUBE!A86</f>
        <v>7146317</v>
      </c>
      <c r="B87" s="388" t="str">
        <f>TECTUBE!B86</f>
        <v>TECTUBE cips       1"   5,0 M</v>
      </c>
      <c r="C87" s="5">
        <f>ROUND(INDEX(TECTUBE!$D$8:$CU$96,MATCH(TECTUBE!D86,TECTUBE!$D$8:$D$96,),MATCH('Input Ввод'!$D$16,TECTUBE!$D$2:$CU$2,)),2)</f>
        <v>11.41</v>
      </c>
      <c r="D87" s="5">
        <f>ROUND(C87-C87*'Input Ввод'!$E$20,2)</f>
        <v>8.56</v>
      </c>
      <c r="E87" s="295">
        <f>ROUND(D87-D87*'Input Ввод'!$F$20,2)</f>
        <v>8.56</v>
      </c>
      <c r="F87" s="6" t="str">
        <f>IF(ISBLANK('Расчёт TECTUBE'!M77),"",ROUND(E87-E87*'Input Ввод'!$G$20,2))</f>
        <v/>
      </c>
    </row>
    <row r="88" spans="1:6" x14ac:dyDescent="0.3">
      <c r="A88" s="387">
        <f>TECTUBE!A87</f>
        <v>7146318</v>
      </c>
      <c r="B88" s="388" t="str">
        <f>TECTUBE!B87</f>
        <v>TECTUBE cips       1 1/8"   5,0 M</v>
      </c>
      <c r="C88" s="5">
        <f>ROUND(INDEX(TECTUBE!$D$8:$CU$96,MATCH(TECTUBE!D87,TECTUBE!$D$8:$D$96,),MATCH('Input Ввод'!$D$16,TECTUBE!$D$2:$CU$2,)),2)</f>
        <v>11.75</v>
      </c>
      <c r="D88" s="5">
        <f>ROUND(C88-C88*'Input Ввод'!$E$20,2)</f>
        <v>8.81</v>
      </c>
      <c r="E88" s="295">
        <f>ROUND(D88-D88*'Input Ввод'!$F$20,2)</f>
        <v>8.81</v>
      </c>
      <c r="F88" s="6" t="str">
        <f>IF(ISBLANK('Расчёт TECTUBE'!M78),"",ROUND(E88-E88*'Input Ввод'!$G$20,2))</f>
        <v/>
      </c>
    </row>
    <row r="89" spans="1:6" x14ac:dyDescent="0.3">
      <c r="A89" s="387">
        <f>TECTUBE!A88</f>
        <v>7146319</v>
      </c>
      <c r="B89" s="388" t="str">
        <f>TECTUBE!B88</f>
        <v>TECTUBE cips       1 1/8"   5,0 M</v>
      </c>
      <c r="C89" s="5">
        <f>ROUND(INDEX(TECTUBE!$D$8:$CU$96,MATCH(TECTUBE!D88,TECTUBE!$D$8:$D$96,),MATCH('Input Ввод'!$D$16,TECTUBE!$D$2:$CU$2,)),2)</f>
        <v>15.98</v>
      </c>
      <c r="D89" s="5">
        <f>ROUND(C89-C89*'Input Ввод'!$E$20,2)</f>
        <v>11.99</v>
      </c>
      <c r="E89" s="295">
        <f>ROUND(D89-D89*'Input Ввод'!$F$20,2)</f>
        <v>11.99</v>
      </c>
      <c r="F89" s="6" t="str">
        <f>IF(ISBLANK('Расчёт TECTUBE'!M79),"",ROUND(E89-E89*'Input Ввод'!$G$20,2))</f>
        <v/>
      </c>
    </row>
    <row r="90" spans="1:6" x14ac:dyDescent="0.3">
      <c r="A90" s="387">
        <f>TECTUBE!A89</f>
        <v>7146320</v>
      </c>
      <c r="B90" s="388" t="str">
        <f>TECTUBE!B89</f>
        <v>TECTUBE cips       34,92x1,25x5,00 M</v>
      </c>
      <c r="C90" s="5">
        <f>ROUND(INDEX(TECTUBE!$D$8:$CU$96,MATCH(TECTUBE!D89,TECTUBE!$D$8:$D$96,),MATCH('Input Ввод'!$D$16,TECTUBE!$D$2:$CU$2,)),2)</f>
        <v>19.690000000000001</v>
      </c>
      <c r="D90" s="5">
        <f>ROUND(C90-C90*'Input Ввод'!$E$20,2)</f>
        <v>14.77</v>
      </c>
      <c r="E90" s="295">
        <f>ROUND(D90-D90*'Input Ввод'!$F$20,2)</f>
        <v>14.77</v>
      </c>
      <c r="F90" s="6" t="str">
        <f>IF(ISBLANK('Расчёт TECTUBE'!M80),"",ROUND(E90-E90*'Input Ввод'!$G$20,2))</f>
        <v/>
      </c>
    </row>
    <row r="91" spans="1:6" x14ac:dyDescent="0.3">
      <c r="A91" s="387">
        <f>TECTUBE!A90</f>
        <v>7146321</v>
      </c>
      <c r="B91" s="388" t="str">
        <f>TECTUBE!B90</f>
        <v>TECTUBE cips       34,92x1,00x5,00 M</v>
      </c>
      <c r="C91" s="5">
        <f>ROUND(INDEX(TECTUBE!$D$8:$CU$96,MATCH(TECTUBE!D90,TECTUBE!$D$8:$D$96,),MATCH('Input Ввод'!$D$16,TECTUBE!$D$2:$CU$2,)),2)</f>
        <v>15.86</v>
      </c>
      <c r="D91" s="5">
        <f>ROUND(C91-C91*'Input Ввод'!$E$20,2)</f>
        <v>11.9</v>
      </c>
      <c r="E91" s="295">
        <f>ROUND(D91-D91*'Input Ввод'!$F$20,2)</f>
        <v>11.9</v>
      </c>
      <c r="F91" s="6" t="str">
        <f>IF(ISBLANK('Расчёт TECTUBE'!M81),"",ROUND(E91-E91*'Input Ввод'!$G$20,2))</f>
        <v/>
      </c>
    </row>
    <row r="92" spans="1:6" x14ac:dyDescent="0.3">
      <c r="A92" s="387">
        <f>TECTUBE!A91</f>
        <v>7146322</v>
      </c>
      <c r="B92" s="388" t="str">
        <f>TECTUBE!B91</f>
        <v>TECTUBE cips       41,27x1,25x5,00 M</v>
      </c>
      <c r="C92" s="5">
        <f>ROUND(INDEX(TECTUBE!$D$8:$CU$96,MATCH(TECTUBE!D91,TECTUBE!$D$8:$D$96,),MATCH('Input Ввод'!$D$16,TECTUBE!$D$2:$CU$2,)),2)</f>
        <v>23.41</v>
      </c>
      <c r="D92" s="5">
        <f>ROUND(C92-C92*'Input Ввод'!$E$20,2)</f>
        <v>17.559999999999999</v>
      </c>
      <c r="E92" s="295">
        <f>ROUND(D92-D92*'Input Ввод'!$F$20,2)</f>
        <v>17.559999999999999</v>
      </c>
      <c r="F92" s="6" t="str">
        <f>IF(ISBLANK('Расчёт TECTUBE'!M82),"",ROUND(E92-E92*'Input Ввод'!$G$20,2))</f>
        <v/>
      </c>
    </row>
    <row r="93" spans="1:6" x14ac:dyDescent="0.3">
      <c r="A93" s="387">
        <f>TECTUBE!A92</f>
        <v>7146323</v>
      </c>
      <c r="B93" s="388" t="str">
        <f>TECTUBE!B92</f>
        <v>TECTUBE cips       41,27x1,00x5,00 M</v>
      </c>
      <c r="C93" s="5">
        <f>ROUND(INDEX(TECTUBE!$D$8:$CU$96,MATCH(TECTUBE!D92,TECTUBE!$D$8:$D$96,),MATCH('Input Ввод'!$D$16,TECTUBE!$D$2:$CU$2,)),2)</f>
        <v>19.2</v>
      </c>
      <c r="D93" s="5">
        <f>ROUND(C93-C93*'Input Ввод'!$E$20,2)</f>
        <v>14.4</v>
      </c>
      <c r="E93" s="295">
        <f>ROUND(D93-D93*'Input Ввод'!$F$20,2)</f>
        <v>14.4</v>
      </c>
      <c r="F93" s="6" t="str">
        <f>IF(ISBLANK('Расчёт TECTUBE'!M83),"",ROUND(E93-E93*'Input Ввод'!$G$20,2))</f>
        <v/>
      </c>
    </row>
    <row r="94" spans="1:6" x14ac:dyDescent="0.3">
      <c r="A94" s="387">
        <f>TECTUBE!A93</f>
        <v>7146324</v>
      </c>
      <c r="B94" s="388" t="str">
        <f>TECTUBE!B93</f>
        <v>TECTUBE cips       53,97x1,20x5,00 M</v>
      </c>
      <c r="C94" s="5">
        <f>ROUND(INDEX(TECTUBE!$D$8:$CU$96,MATCH(TECTUBE!D93,TECTUBE!$D$8:$D$96,),MATCH('Input Ввод'!$D$16,TECTUBE!$D$2:$CU$2,)),2)</f>
        <v>30.2</v>
      </c>
      <c r="D94" s="5">
        <f>ROUND(C94-C94*'Input Ввод'!$E$20,2)</f>
        <v>22.65</v>
      </c>
      <c r="E94" s="295">
        <f>ROUND(D94-D94*'Input Ввод'!$F$20,2)</f>
        <v>22.65</v>
      </c>
      <c r="F94" s="6" t="str">
        <f>IF(ISBLANK('Расчёт TECTUBE'!M84),"",ROUND(E94-E94*'Input Ввод'!$G$20,2))</f>
        <v/>
      </c>
    </row>
    <row r="95" spans="1:6" x14ac:dyDescent="0.3">
      <c r="A95" s="387">
        <f>TECTUBE!A94</f>
        <v>7146325</v>
      </c>
      <c r="B95" s="388" t="str">
        <f>TECTUBE!B94</f>
        <v>TECTUBE cips       66,68x1,63x5,00 M</v>
      </c>
      <c r="C95" s="5">
        <f>ROUND(INDEX(TECTUBE!$D$8:$CU$96,MATCH(TECTUBE!D94,TECTUBE!$D$8:$D$96,),MATCH('Input Ввод'!$D$16,TECTUBE!$D$2:$CU$2,)),2)</f>
        <v>51.48</v>
      </c>
      <c r="D95" s="5">
        <f>ROUND(C95-C95*'Input Ввод'!$E$20,2)</f>
        <v>38.61</v>
      </c>
      <c r="E95" s="295">
        <f>ROUND(D95-D95*'Input Ввод'!$F$20,2)</f>
        <v>38.61</v>
      </c>
      <c r="F95" s="6" t="str">
        <f>IF(ISBLANK('Расчёт TECTUBE'!M85),"",ROUND(E95-E95*'Input Ввод'!$G$20,2))</f>
        <v/>
      </c>
    </row>
    <row r="96" spans="1:6" x14ac:dyDescent="0.3">
      <c r="A96" s="387">
        <f>TECTUBE!A95</f>
        <v>7146326</v>
      </c>
      <c r="B96" s="388" t="str">
        <f>TECTUBE!B95</f>
        <v>TECTUBE cips       79,38x1,63x5,00 M</v>
      </c>
      <c r="C96" s="5">
        <f>ROUND(INDEX(TECTUBE!$D$8:$CU$96,MATCH(TECTUBE!D95,TECTUBE!$D$8:$D$96,),MATCH('Input Ввод'!$D$16,TECTUBE!$D$2:$CU$2,)),2)</f>
        <v>60.41</v>
      </c>
      <c r="D96" s="5">
        <f>ROUND(C96-C96*'Input Ввод'!$E$20,2)</f>
        <v>45.31</v>
      </c>
      <c r="E96" s="295">
        <f>ROUND(D96-D96*'Input Ввод'!$F$20,2)</f>
        <v>45.31</v>
      </c>
      <c r="F96" s="6" t="str">
        <f>IF(ISBLANK('Расчёт TECTUBE'!M86),"",ROUND(E96-E96*'Input Ввод'!$G$20,2))</f>
        <v/>
      </c>
    </row>
    <row r="97" spans="1:6" x14ac:dyDescent="0.3">
      <c r="A97" s="387">
        <f>TECTUBE!A96</f>
        <v>7146327</v>
      </c>
      <c r="B97" s="388" t="str">
        <f>TECTUBE!B96</f>
        <v>TECTUBE cips       92,08x2,03x5,00 M</v>
      </c>
      <c r="C97" s="5">
        <f>ROUND(INDEX(TECTUBE!$D$8:$CU$96,MATCH(TECTUBE!D96,TECTUBE!$D$8:$D$96,),MATCH('Input Ввод'!$D$16,TECTUBE!$D$2:$CU$2,)),2)</f>
        <v>87.14</v>
      </c>
      <c r="D97" s="5">
        <f>ROUND(C97-C97*'Input Ввод'!$E$20,2)</f>
        <v>65.36</v>
      </c>
      <c r="E97" s="295">
        <f>ROUND(D97-D97*'Input Ввод'!$F$20,2)</f>
        <v>65.36</v>
      </c>
      <c r="F97" s="6" t="str">
        <f>IF(ISBLANK('Расчёт TECTUBE'!M87),"",ROUND(E97-E97*'Input Ввод'!$G$20,2))</f>
        <v/>
      </c>
    </row>
    <row r="100" spans="1:6" x14ac:dyDescent="0.3">
      <c r="B100"/>
    </row>
    <row r="105" spans="1:6" x14ac:dyDescent="0.3">
      <c r="B105"/>
    </row>
  </sheetData>
  <sheetProtection algorithmName="SHA-512" hashValue="Wv/Ux8MiKqHlL6UawqD17J0Dr97G3/iNmPOZyIXftYOvAj8kRvPOTGVjoqkfSVG5I5HE3ItzA9/zoandnn19HA==" saltValue="N2P8c1SYzSniVi7MJHsodg==" spinCount="100000" sheet="1" objects="1" scenarios="1" selectLockedCells="1" sort="0" autoFilter="0"/>
  <autoFilter ref="F7:F99" xr:uid="{193A439C-C235-4140-BDE7-BA1E1881FD55}"/>
  <mergeCells count="3">
    <mergeCell ref="A3:E3"/>
    <mergeCell ref="A4:B4"/>
    <mergeCell ref="C5:D5"/>
  </mergeCells>
  <conditionalFormatting sqref="D64:E64 D36:E41 D89:E92 D95:E97 D52:E52 E71:E73 D27:E33 D43:E49 D82:E86 E65:E68 D65:D73 C9:E16 C18:E25 C27:C41 C43:C52 C54:C62 C64:C73 D55:E62 C75:E80 C82:C97">
    <cfRule type="cellIs" dxfId="42" priority="128" stopIfTrue="1" operator="equal">
      <formula>0</formula>
    </cfRule>
  </conditionalFormatting>
  <conditionalFormatting sqref="A42">
    <cfRule type="cellIs" dxfId="41" priority="102" stopIfTrue="1" operator="equal">
      <formula>0</formula>
    </cfRule>
  </conditionalFormatting>
  <conditionalFormatting sqref="A17">
    <cfRule type="cellIs" dxfId="40" priority="104" stopIfTrue="1" operator="equal">
      <formula>0</formula>
    </cfRule>
  </conditionalFormatting>
  <conditionalFormatting sqref="A8">
    <cfRule type="cellIs" dxfId="39" priority="99" stopIfTrue="1" operator="equal">
      <formula>0</formula>
    </cfRule>
  </conditionalFormatting>
  <conditionalFormatting sqref="A74">
    <cfRule type="cellIs" dxfId="38" priority="97" stopIfTrue="1" operator="equal">
      <formula>0</formula>
    </cfRule>
  </conditionalFormatting>
  <conditionalFormatting sqref="A26">
    <cfRule type="cellIs" dxfId="37" priority="96" stopIfTrue="1" operator="equal">
      <formula>0</formula>
    </cfRule>
  </conditionalFormatting>
  <conditionalFormatting sqref="A81">
    <cfRule type="cellIs" dxfId="36" priority="95" stopIfTrue="1" operator="equal">
      <formula>0</formula>
    </cfRule>
  </conditionalFormatting>
  <conditionalFormatting sqref="A63">
    <cfRule type="cellIs" dxfId="35" priority="60" stopIfTrue="1" operator="equal">
      <formula>0</formula>
    </cfRule>
  </conditionalFormatting>
  <conditionalFormatting sqref="A9:B16 A18:B25 A17 A27:B41 A26 A43:B52 A54:B62 A53 A64:B73 A63 A75:B80 A74 A82:B97 A81">
    <cfRule type="cellIs" dxfId="34" priority="59" stopIfTrue="1" operator="equal">
      <formula>0</formula>
    </cfRule>
  </conditionalFormatting>
  <conditionalFormatting sqref="D54:E54">
    <cfRule type="cellIs" dxfId="33" priority="51" stopIfTrue="1" operator="equal">
      <formula>0</formula>
    </cfRule>
  </conditionalFormatting>
  <conditionalFormatting sqref="A53">
    <cfRule type="cellIs" dxfId="32" priority="50" stopIfTrue="1" operator="equal">
      <formula>0</formula>
    </cfRule>
  </conditionalFormatting>
  <conditionalFormatting sqref="D34:E35">
    <cfRule type="cellIs" dxfId="31" priority="44" stopIfTrue="1" operator="equal">
      <formula>0</formula>
    </cfRule>
  </conditionalFormatting>
  <conditionalFormatting sqref="D87:E88">
    <cfRule type="cellIs" dxfId="30" priority="42" stopIfTrue="1" operator="equal">
      <formula>0</formula>
    </cfRule>
  </conditionalFormatting>
  <conditionalFormatting sqref="D93:E94">
    <cfRule type="cellIs" dxfId="29" priority="40" stopIfTrue="1" operator="equal">
      <formula>0</formula>
    </cfRule>
  </conditionalFormatting>
  <conditionalFormatting sqref="D50:E51">
    <cfRule type="cellIs" dxfId="28" priority="38" stopIfTrue="1" operator="equal">
      <formula>0</formula>
    </cfRule>
  </conditionalFormatting>
  <conditionalFormatting sqref="E69:E70">
    <cfRule type="cellIs" dxfId="27" priority="36" stopIfTrue="1" operator="equal">
      <formula>0</formula>
    </cfRule>
  </conditionalFormatting>
  <conditionalFormatting sqref="C7:F7 A6:F6">
    <cfRule type="cellIs" dxfId="26" priority="34" stopIfTrue="1" operator="equal">
      <formula>0</formula>
    </cfRule>
  </conditionalFormatting>
  <conditionalFormatting sqref="F8">
    <cfRule type="cellIs" dxfId="25" priority="33" operator="equal">
      <formula>0</formula>
    </cfRule>
  </conditionalFormatting>
  <conditionalFormatting sqref="F9:F16 F18:F25 F27:F41 F43:F52 F75:F80 F82:F97 F64:F73">
    <cfRule type="cellIs" dxfId="24" priority="32" stopIfTrue="1" operator="equal">
      <formula>0</formula>
    </cfRule>
  </conditionalFormatting>
  <conditionalFormatting sqref="F54:F62">
    <cfRule type="cellIs" dxfId="23" priority="31" stopIfTrue="1" operator="equal">
      <formula>0</formula>
    </cfRule>
  </conditionalFormatting>
  <conditionalFormatting sqref="F17">
    <cfRule type="cellIs" dxfId="22" priority="7" operator="equal">
      <formula>0</formula>
    </cfRule>
  </conditionalFormatting>
  <conditionalFormatting sqref="F26">
    <cfRule type="cellIs" dxfId="21" priority="6" operator="equal">
      <formula>0</formula>
    </cfRule>
  </conditionalFormatting>
  <conditionalFormatting sqref="F42">
    <cfRule type="cellIs" dxfId="20" priority="5" operator="equal">
      <formula>0</formula>
    </cfRule>
  </conditionalFormatting>
  <conditionalFormatting sqref="F53">
    <cfRule type="cellIs" dxfId="19" priority="4" operator="equal">
      <formula>0</formula>
    </cfRule>
  </conditionalFormatting>
  <conditionalFormatting sqref="F63">
    <cfRule type="cellIs" dxfId="18" priority="3" operator="equal">
      <formula>0</formula>
    </cfRule>
  </conditionalFormatting>
  <conditionalFormatting sqref="F74">
    <cfRule type="cellIs" dxfId="17" priority="2" operator="equal">
      <formula>0</formula>
    </cfRule>
  </conditionalFormatting>
  <conditionalFormatting sqref="F81">
    <cfRule type="cellIs" dxfId="16" priority="1" operator="equal">
      <formula>0</formula>
    </cfRule>
  </conditionalFormatting>
  <pageMargins left="0.9055118110236221" right="0.31496062992125984" top="0.59055118110236227" bottom="0.59055118110236227" header="0.31496062992125984" footer="0.31496062992125984"/>
  <pageSetup paperSize="9" orientation="portrait" r:id="rId1"/>
  <headerFooter>
    <oddFooter>&amp;R&amp;P</oddFooter>
  </headerFooter>
  <ignoredErrors>
    <ignoredError sqref="D81:E81 D53:E53 D42:E42 D26:E26 D17:E17" 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Лист8"/>
  <dimension ref="A1:N111"/>
  <sheetViews>
    <sheetView zoomScale="90" zoomScaleNormal="90" workbookViewId="0">
      <pane ySplit="12" topLeftCell="A13" activePane="bottomLeft" state="frozen"/>
      <selection pane="bottomLeft" activeCell="M12" sqref="M12"/>
    </sheetView>
  </sheetViews>
  <sheetFormatPr defaultColWidth="10" defaultRowHeight="14" x14ac:dyDescent="0.3"/>
  <cols>
    <col min="1" max="1" width="7.5" customWidth="1"/>
    <col min="2" max="2" width="29.25" customWidth="1"/>
    <col min="3" max="5" width="3.58203125" customWidth="1"/>
    <col min="6" max="9" width="2.58203125" customWidth="1"/>
    <col min="10" max="10" width="3.58203125" customWidth="1"/>
    <col min="11" max="11" width="7.58203125" customWidth="1"/>
    <col min="12" max="12" width="6.58203125" customWidth="1"/>
    <col min="13" max="13" width="10.75" style="63" customWidth="1"/>
  </cols>
  <sheetData>
    <row r="1" spans="1:14" x14ac:dyDescent="0.3">
      <c r="M1" s="205" t="s">
        <v>298</v>
      </c>
    </row>
    <row r="2" spans="1:14" ht="18" x14ac:dyDescent="0.4">
      <c r="A2" s="377" t="s">
        <v>299</v>
      </c>
      <c r="B2" s="378"/>
      <c r="C2" s="378"/>
      <c r="D2" s="378"/>
      <c r="E2" s="381" t="s">
        <v>349</v>
      </c>
      <c r="F2" s="3"/>
      <c r="G2" s="3"/>
      <c r="H2" s="379"/>
      <c r="I2" s="377"/>
      <c r="J2" s="377"/>
      <c r="K2" s="378"/>
      <c r="L2" s="378"/>
      <c r="M2" s="378"/>
    </row>
    <row r="3" spans="1:14" ht="18" x14ac:dyDescent="0.4">
      <c r="A3" s="380" t="s">
        <v>305</v>
      </c>
      <c r="B3" s="380"/>
      <c r="C3" s="380"/>
      <c r="D3" s="380"/>
      <c r="E3" s="381" t="s">
        <v>516</v>
      </c>
      <c r="F3" s="715" t="str">
        <f>IF(SUM('Расчёт TECTUBE'!M6:M87)&gt;0,'Input Ввод'!C3,"")</f>
        <v/>
      </c>
      <c r="G3" s="715"/>
      <c r="H3" s="714" t="str">
        <f>IF(SUM('Расчёт TECTUBE'!M6:M87)&gt;0,IF(SUM('Расчёт Sanco Wicu'!F6:F69)&gt;0,".2",""),"")</f>
        <v/>
      </c>
      <c r="I3" s="714"/>
      <c r="J3" s="749"/>
      <c r="K3" s="380"/>
      <c r="L3" s="380"/>
      <c r="M3" s="380"/>
    </row>
    <row r="4" spans="1:14" ht="8.25" customHeight="1" x14ac:dyDescent="0.4">
      <c r="A4" s="380"/>
      <c r="B4" s="380"/>
      <c r="C4" s="380"/>
      <c r="D4" s="380"/>
      <c r="E4" s="381"/>
      <c r="F4" s="414"/>
      <c r="G4" s="414"/>
      <c r="H4" s="379"/>
      <c r="I4" s="380"/>
      <c r="J4" s="380"/>
      <c r="K4" s="380"/>
      <c r="L4" s="380"/>
      <c r="M4" s="380"/>
    </row>
    <row r="5" spans="1:14" ht="18" x14ac:dyDescent="0.4">
      <c r="A5" s="716" t="str">
        <f>'Input Ввод'!B1</f>
        <v>Abbey studio LLC</v>
      </c>
      <c r="B5" s="716"/>
      <c r="C5" s="716"/>
      <c r="D5" s="716"/>
      <c r="E5" s="716"/>
      <c r="F5" s="716"/>
      <c r="G5" s="716"/>
      <c r="H5" s="716"/>
      <c r="I5" s="716"/>
      <c r="J5" s="716"/>
      <c r="K5" s="716"/>
      <c r="L5" s="716"/>
      <c r="M5" s="716"/>
      <c r="N5" s="204"/>
    </row>
    <row r="6" spans="1:14" ht="15.5" x14ac:dyDescent="0.35">
      <c r="A6" s="717" t="str">
        <f>Formular!B4</f>
        <v>UK</v>
      </c>
      <c r="B6" s="717"/>
      <c r="C6" s="717"/>
      <c r="D6" s="717"/>
      <c r="E6" s="717"/>
      <c r="F6" s="717"/>
      <c r="G6" s="717"/>
      <c r="H6" s="717"/>
      <c r="I6" s="717"/>
      <c r="J6" s="717"/>
      <c r="K6" s="717"/>
      <c r="L6" s="392"/>
      <c r="M6" s="204"/>
      <c r="N6" s="204"/>
    </row>
    <row r="7" spans="1:14" ht="15.5" x14ac:dyDescent="0.35">
      <c r="A7" s="415"/>
      <c r="F7" s="391"/>
      <c r="G7" s="3"/>
      <c r="H7" s="3"/>
      <c r="I7" s="383" t="str">
        <f>IF(ISBLANK('Input Ввод'!C9),"Cконто за предоплату /Skonto Vorkasse ","")</f>
        <v xml:space="preserve">Cконто за предоплату /Skonto Vorkasse </v>
      </c>
      <c r="J7" s="383"/>
      <c r="K7" s="453">
        <f>IF(ISNUMBER('Input Ввод'!C9),0,IF('Input Ввод'!C8=0,"1%netto",'Input Ввод'!C8))</f>
        <v>0.01</v>
      </c>
      <c r="L7" s="392"/>
      <c r="M7" s="454">
        <f>'Input Ввод'!C5</f>
        <v>44504</v>
      </c>
      <c r="N7" s="204"/>
    </row>
    <row r="8" spans="1:14" ht="13.5" customHeight="1" thickBot="1" x14ac:dyDescent="0.4">
      <c r="A8" s="87"/>
      <c r="F8" s="3"/>
      <c r="G8" s="3"/>
      <c r="H8" s="3"/>
      <c r="I8" s="383" t="str">
        <f>IF(ISBLANK('Input Ввод'!C9),"","Отсрочка, дней / Zahlungsziel, Tage")</f>
        <v/>
      </c>
      <c r="J8" s="383"/>
      <c r="K8" s="384">
        <f>'Input Ввод'!C9</f>
        <v>0</v>
      </c>
      <c r="L8" s="185"/>
      <c r="M8" s="385" t="str">
        <f>'Input Ввод'!A2</f>
        <v>v.11.0.2021</v>
      </c>
    </row>
    <row r="9" spans="1:14" ht="26.25" customHeight="1" thickBot="1" x14ac:dyDescent="0.35">
      <c r="A9" s="718" t="s">
        <v>158</v>
      </c>
      <c r="B9" s="734" t="s">
        <v>278</v>
      </c>
      <c r="C9" s="646" t="s">
        <v>200</v>
      </c>
      <c r="D9" s="728" t="s">
        <v>277</v>
      </c>
      <c r="E9" s="731" t="s">
        <v>296</v>
      </c>
      <c r="F9" s="710" t="s">
        <v>289</v>
      </c>
      <c r="G9" s="674"/>
      <c r="H9" s="674"/>
      <c r="I9" s="676"/>
      <c r="J9" s="751" t="s">
        <v>513</v>
      </c>
      <c r="K9" s="631" t="s">
        <v>164</v>
      </c>
      <c r="L9" s="624" t="s">
        <v>183</v>
      </c>
      <c r="M9" s="626" t="s">
        <v>184</v>
      </c>
    </row>
    <row r="10" spans="1:14" ht="47.25" customHeight="1" x14ac:dyDescent="0.3">
      <c r="A10" s="719"/>
      <c r="B10" s="735"/>
      <c r="C10" s="727"/>
      <c r="D10" s="729"/>
      <c r="E10" s="732"/>
      <c r="F10" s="721" t="s">
        <v>285</v>
      </c>
      <c r="G10" s="724" t="s">
        <v>286</v>
      </c>
      <c r="H10" s="724" t="s">
        <v>287</v>
      </c>
      <c r="I10" s="711" t="s">
        <v>288</v>
      </c>
      <c r="J10" s="752"/>
      <c r="K10" s="655"/>
      <c r="L10" s="672"/>
      <c r="M10" s="654"/>
    </row>
    <row r="11" spans="1:14" ht="12.75" customHeight="1" x14ac:dyDescent="0.3">
      <c r="A11" s="719"/>
      <c r="B11" s="735"/>
      <c r="C11" s="727"/>
      <c r="D11" s="729"/>
      <c r="E11" s="732"/>
      <c r="F11" s="722"/>
      <c r="G11" s="725"/>
      <c r="H11" s="725"/>
      <c r="I11" s="712"/>
      <c r="J11" s="752"/>
      <c r="K11" s="170" t="s">
        <v>168</v>
      </c>
      <c r="L11" s="161" t="s">
        <v>290</v>
      </c>
      <c r="M11" s="164" t="s">
        <v>290</v>
      </c>
    </row>
    <row r="12" spans="1:14" ht="12" customHeight="1" thickBot="1" x14ac:dyDescent="0.35">
      <c r="A12" s="720"/>
      <c r="B12" s="736"/>
      <c r="C12" s="647"/>
      <c r="D12" s="730"/>
      <c r="E12" s="733"/>
      <c r="F12" s="723"/>
      <c r="G12" s="726"/>
      <c r="H12" s="726"/>
      <c r="I12" s="713"/>
      <c r="J12" s="753"/>
      <c r="K12" s="71" t="s">
        <v>172</v>
      </c>
      <c r="L12" s="175" t="s">
        <v>4</v>
      </c>
      <c r="M12" s="73" t="s">
        <v>4</v>
      </c>
    </row>
    <row r="13" spans="1:14" ht="14.5" x14ac:dyDescent="0.35">
      <c r="A13" s="203">
        <f>'Расчёт TECTUBE'!A6</f>
        <v>7501037</v>
      </c>
      <c r="B13" s="176" t="str">
        <f>'Расчёт TECTUBE'!B6</f>
        <v xml:space="preserve">TECTUBE cips         6,0X1,0  35,0M  </v>
      </c>
      <c r="C13" s="109" t="str">
        <f>'Расчёт TECTUBE'!C6</f>
        <v>w</v>
      </c>
      <c r="D13" s="17" t="str">
        <f>'Расчёт TECTUBE'!D6</f>
        <v>Sn</v>
      </c>
      <c r="E13" s="110" t="str">
        <f>'Расчёт TECTUBE'!E6</f>
        <v>K</v>
      </c>
      <c r="F13" s="150" t="s">
        <v>284</v>
      </c>
      <c r="G13" s="177"/>
      <c r="H13" s="163"/>
      <c r="I13" s="152"/>
      <c r="J13" s="754" t="s">
        <v>511</v>
      </c>
      <c r="K13" s="115">
        <f>'Расчёт TECTUBE'!X6</f>
        <v>0</v>
      </c>
      <c r="L13" s="765" t="str">
        <f>'Расчёт TECTUBE'!AF6</f>
        <v/>
      </c>
      <c r="M13" s="766" t="str">
        <f>IF(ISBLANK('Расчёт TECTUBE'!M6),"",'Расчёт TECTUBE'!AG6)</f>
        <v/>
      </c>
    </row>
    <row r="14" spans="1:14" ht="14.5" x14ac:dyDescent="0.35">
      <c r="A14" s="203">
        <f>'Расчёт TECTUBE'!A7</f>
        <v>7501038</v>
      </c>
      <c r="B14" s="176" t="str">
        <f>'Расчёт TECTUBE'!B7</f>
        <v xml:space="preserve">TECTUBE cips         8,0X1,0  35,0M  </v>
      </c>
      <c r="C14" s="111" t="str">
        <f>'Расчёт TECTUBE'!C7</f>
        <v>w</v>
      </c>
      <c r="D14" s="18" t="str">
        <f>'Расчёт TECTUBE'!D7</f>
        <v>Sn</v>
      </c>
      <c r="E14" s="112" t="str">
        <f>'Расчёт TECTUBE'!E7</f>
        <v>K</v>
      </c>
      <c r="F14" s="146" t="s">
        <v>284</v>
      </c>
      <c r="G14" s="157"/>
      <c r="H14" s="158"/>
      <c r="I14" s="148"/>
      <c r="J14" s="754" t="s">
        <v>511</v>
      </c>
      <c r="K14" s="118">
        <f>'Расчёт TECTUBE'!X7</f>
        <v>0</v>
      </c>
      <c r="L14" s="182" t="str">
        <f>'Расчёт TECTUBE'!AF7</f>
        <v/>
      </c>
      <c r="M14" s="183" t="str">
        <f>IF(ISBLANK('Расчёт TECTUBE'!M7),"",'Расчёт TECTUBE'!AG7)</f>
        <v/>
      </c>
    </row>
    <row r="15" spans="1:14" ht="14.5" x14ac:dyDescent="0.35">
      <c r="A15" s="203">
        <f>'Расчёт TECTUBE'!A8</f>
        <v>7501039</v>
      </c>
      <c r="B15" s="176" t="str">
        <f>'Расчёт TECTUBE'!B8</f>
        <v xml:space="preserve">TECTUBE cips        10,0X1,0  35,0M  </v>
      </c>
      <c r="C15" s="111" t="str">
        <f>'Расчёт TECTUBE'!C8</f>
        <v>w</v>
      </c>
      <c r="D15" s="18" t="str">
        <f>'Расчёт TECTUBE'!D8</f>
        <v>Sn</v>
      </c>
      <c r="E15" s="112" t="str">
        <f>'Расчёт TECTUBE'!E8</f>
        <v>K</v>
      </c>
      <c r="F15" s="146" t="s">
        <v>284</v>
      </c>
      <c r="G15" s="157"/>
      <c r="H15" s="158"/>
      <c r="I15" s="148"/>
      <c r="J15" s="754" t="s">
        <v>511</v>
      </c>
      <c r="K15" s="118">
        <f>'Расчёт TECTUBE'!X8</f>
        <v>0</v>
      </c>
      <c r="L15" s="182" t="str">
        <f>'Расчёт TECTUBE'!AF8</f>
        <v/>
      </c>
      <c r="M15" s="183" t="str">
        <f>IF(ISBLANK('Расчёт TECTUBE'!M8),"",'Расчёт TECTUBE'!AG8)</f>
        <v/>
      </c>
    </row>
    <row r="16" spans="1:14" ht="14.5" x14ac:dyDescent="0.35">
      <c r="A16" s="203">
        <f>'Расчёт TECTUBE'!A9</f>
        <v>7501040</v>
      </c>
      <c r="B16" s="176" t="str">
        <f>'Расчёт TECTUBE'!B9</f>
        <v xml:space="preserve">TECTUBE cips        12,0X1,0  35,0M  </v>
      </c>
      <c r="C16" s="111" t="str">
        <f>'Расчёт TECTUBE'!C9</f>
        <v>w</v>
      </c>
      <c r="D16" s="18" t="str">
        <f>'Расчёт TECTUBE'!D9</f>
        <v>Sn</v>
      </c>
      <c r="E16" s="112" t="str">
        <f>'Расчёт TECTUBE'!E9</f>
        <v>K</v>
      </c>
      <c r="F16" s="146" t="s">
        <v>284</v>
      </c>
      <c r="G16" s="157"/>
      <c r="H16" s="158"/>
      <c r="I16" s="148"/>
      <c r="J16" s="754" t="s">
        <v>511</v>
      </c>
      <c r="K16" s="118">
        <f>'Расчёт TECTUBE'!X9</f>
        <v>0</v>
      </c>
      <c r="L16" s="182" t="str">
        <f>'Расчёт TECTUBE'!AF9</f>
        <v/>
      </c>
      <c r="M16" s="183" t="str">
        <f>IF(ISBLANK('Расчёт TECTUBE'!M9),"",'Расчёт TECTUBE'!AG9)</f>
        <v/>
      </c>
    </row>
    <row r="17" spans="1:13" ht="14.5" x14ac:dyDescent="0.35">
      <c r="A17" s="203">
        <f>'Расчёт TECTUBE'!A10</f>
        <v>7501041</v>
      </c>
      <c r="B17" s="176" t="str">
        <f>'Расчёт TECTUBE'!B10</f>
        <v xml:space="preserve">TECTUBE cips        15,0X1,0  25,0M  </v>
      </c>
      <c r="C17" s="111" t="str">
        <f>'Расчёт TECTUBE'!C10</f>
        <v>w</v>
      </c>
      <c r="D17" s="18" t="str">
        <f>'Расчёт TECTUBE'!D10</f>
        <v>Sn</v>
      </c>
      <c r="E17" s="112" t="str">
        <f>'Расчёт TECTUBE'!E10</f>
        <v>K</v>
      </c>
      <c r="F17" s="146" t="s">
        <v>284</v>
      </c>
      <c r="G17" s="157"/>
      <c r="H17" s="158"/>
      <c r="I17" s="148"/>
      <c r="J17" s="754" t="s">
        <v>511</v>
      </c>
      <c r="K17" s="118">
        <f>'Расчёт TECTUBE'!X10</f>
        <v>0</v>
      </c>
      <c r="L17" s="182" t="str">
        <f>'Расчёт TECTUBE'!AF10</f>
        <v/>
      </c>
      <c r="M17" s="183" t="str">
        <f>IF(ISBLANK('Расчёт TECTUBE'!M10),"",'Расчёт TECTUBE'!AG10)</f>
        <v/>
      </c>
    </row>
    <row r="18" spans="1:13" ht="14.5" x14ac:dyDescent="0.35">
      <c r="A18" s="203">
        <f>'Расчёт TECTUBE'!A11</f>
        <v>7501042</v>
      </c>
      <c r="B18" s="176" t="str">
        <f>'Расчёт TECTUBE'!B11</f>
        <v xml:space="preserve">TECTUBE cips        16,0X1,0  25,0M  </v>
      </c>
      <c r="C18" s="111" t="str">
        <f>'Расчёт TECTUBE'!C11</f>
        <v>w</v>
      </c>
      <c r="D18" s="18" t="str">
        <f>'Расчёт TECTUBE'!D11</f>
        <v>Sn</v>
      </c>
      <c r="E18" s="112" t="str">
        <f>'Расчёт TECTUBE'!E11</f>
        <v>K</v>
      </c>
      <c r="F18" s="146" t="s">
        <v>284</v>
      </c>
      <c r="G18" s="157"/>
      <c r="H18" s="158"/>
      <c r="I18" s="148"/>
      <c r="J18" s="754" t="s">
        <v>511</v>
      </c>
      <c r="K18" s="118">
        <f>'Расчёт TECTUBE'!X11</f>
        <v>0</v>
      </c>
      <c r="L18" s="182" t="str">
        <f>'Расчёт TECTUBE'!AF11</f>
        <v/>
      </c>
      <c r="M18" s="183" t="str">
        <f>IF(ISBLANK('Расчёт TECTUBE'!M11),"",'Расчёт TECTUBE'!AG11)</f>
        <v/>
      </c>
    </row>
    <row r="19" spans="1:13" ht="14.5" x14ac:dyDescent="0.35">
      <c r="A19" s="203">
        <f>'Расчёт TECTUBE'!A12</f>
        <v>7501043</v>
      </c>
      <c r="B19" s="176" t="str">
        <f>'Расчёт TECTUBE'!B12</f>
        <v xml:space="preserve">TECTUBE cips        18,0X1,0  25,0M  </v>
      </c>
      <c r="C19" s="111" t="str">
        <f>'Расчёт TECTUBE'!C12</f>
        <v>w</v>
      </c>
      <c r="D19" s="18" t="str">
        <f>'Расчёт TECTUBE'!D12</f>
        <v>Sn</v>
      </c>
      <c r="E19" s="112" t="str">
        <f>'Расчёт TECTUBE'!E12</f>
        <v>K</v>
      </c>
      <c r="F19" s="146"/>
      <c r="G19" s="157" t="s">
        <v>284</v>
      </c>
      <c r="H19" s="158"/>
      <c r="I19" s="148"/>
      <c r="J19" s="754" t="s">
        <v>511</v>
      </c>
      <c r="K19" s="118">
        <f>'Расчёт TECTUBE'!X12</f>
        <v>0</v>
      </c>
      <c r="L19" s="182" t="str">
        <f>'Расчёт TECTUBE'!AF12</f>
        <v/>
      </c>
      <c r="M19" s="183" t="str">
        <f>IF(ISBLANK('Расчёт TECTUBE'!M12),"",'Расчёт TECTUBE'!AG12)</f>
        <v/>
      </c>
    </row>
    <row r="20" spans="1:13" ht="14.5" x14ac:dyDescent="0.35">
      <c r="A20" s="203">
        <f>'Расчёт TECTUBE'!A13</f>
        <v>7501044</v>
      </c>
      <c r="B20" s="176" t="str">
        <f>'Расчёт TECTUBE'!B13</f>
        <v xml:space="preserve">TECTUBE cips        22,0X1,00  25,0M   </v>
      </c>
      <c r="C20" s="111" t="str">
        <f>'Расчёт TECTUBE'!C13</f>
        <v>w</v>
      </c>
      <c r="D20" s="18" t="str">
        <f>'Расчёт TECTUBE'!D13</f>
        <v>Sn</v>
      </c>
      <c r="E20" s="112" t="str">
        <f>'Расчёт TECTUBE'!E13</f>
        <v>K</v>
      </c>
      <c r="F20" s="146"/>
      <c r="G20" s="157" t="s">
        <v>284</v>
      </c>
      <c r="H20" s="158"/>
      <c r="I20" s="148"/>
      <c r="J20" s="754" t="s">
        <v>511</v>
      </c>
      <c r="K20" s="118">
        <f>'Расчёт TECTUBE'!X13</f>
        <v>0</v>
      </c>
      <c r="L20" s="182" t="str">
        <f>'Расчёт TECTUBE'!AF13</f>
        <v/>
      </c>
      <c r="M20" s="183" t="str">
        <f>IF(ISBLANK('Расчёт TECTUBE'!M13),"",'Расчёт TECTUBE'!AG13)</f>
        <v/>
      </c>
    </row>
    <row r="21" spans="1:13" ht="14.5" x14ac:dyDescent="0.35">
      <c r="A21" s="203">
        <f>'Расчёт TECTUBE'!A14</f>
        <v>7088169</v>
      </c>
      <c r="B21" s="176" t="str">
        <f>'Расчёт TECTUBE'!B14</f>
        <v xml:space="preserve">TECTUBE cips         6,0X1,0  25,0M  </v>
      </c>
      <c r="C21" s="111" t="str">
        <f>'Расчёт TECTUBE'!C14</f>
        <v>w</v>
      </c>
      <c r="D21" s="18" t="str">
        <f>'Расчёт TECTUBE'!D14</f>
        <v>R</v>
      </c>
      <c r="E21" s="112" t="str">
        <f>'Расчёт TECTUBE'!E14</f>
        <v>PE</v>
      </c>
      <c r="F21" s="146" t="s">
        <v>284</v>
      </c>
      <c r="G21" s="157"/>
      <c r="H21" s="158"/>
      <c r="I21" s="148"/>
      <c r="J21" s="754" t="s">
        <v>512</v>
      </c>
      <c r="K21" s="118">
        <f>'Расчёт TECTUBE'!X14</f>
        <v>0</v>
      </c>
      <c r="L21" s="182" t="str">
        <f>'Расчёт TECTUBE'!AF14</f>
        <v/>
      </c>
      <c r="M21" s="183" t="str">
        <f>IF(ISBLANK('Расчёт TECTUBE'!M14),"",'Расчёт TECTUBE'!AG14)</f>
        <v/>
      </c>
    </row>
    <row r="22" spans="1:13" ht="14.5" x14ac:dyDescent="0.35">
      <c r="A22" s="203">
        <f>'Расчёт TECTUBE'!A15</f>
        <v>7088170</v>
      </c>
      <c r="B22" s="176" t="str">
        <f>'Расчёт TECTUBE'!B15</f>
        <v xml:space="preserve">TECTUBE cips         8,0X1,0  25,0M  </v>
      </c>
      <c r="C22" s="111" t="str">
        <f>'Расчёт TECTUBE'!C15</f>
        <v>w</v>
      </c>
      <c r="D22" s="18" t="str">
        <f>'Расчёт TECTUBE'!D15</f>
        <v>R</v>
      </c>
      <c r="E22" s="112" t="str">
        <f>'Расчёт TECTUBE'!E15</f>
        <v>PE</v>
      </c>
      <c r="F22" s="146" t="s">
        <v>284</v>
      </c>
      <c r="G22" s="157"/>
      <c r="H22" s="158"/>
      <c r="I22" s="148"/>
      <c r="J22" s="754" t="s">
        <v>512</v>
      </c>
      <c r="K22" s="118">
        <f>'Расчёт TECTUBE'!X15</f>
        <v>0</v>
      </c>
      <c r="L22" s="182" t="str">
        <f>'Расчёт TECTUBE'!AF15</f>
        <v/>
      </c>
      <c r="M22" s="183" t="str">
        <f>IF(ISBLANK('Расчёт TECTUBE'!M15),"",'Расчёт TECTUBE'!AG15)</f>
        <v/>
      </c>
    </row>
    <row r="23" spans="1:13" ht="14.5" x14ac:dyDescent="0.35">
      <c r="A23" s="203">
        <f>'Расчёт TECTUBE'!A16</f>
        <v>7088172</v>
      </c>
      <c r="B23" s="176" t="str">
        <f>'Расчёт TECTUBE'!B16</f>
        <v xml:space="preserve">TECTUBE cips        10,0X1,0  25,0M  </v>
      </c>
      <c r="C23" s="111" t="str">
        <f>'Расчёт TECTUBE'!C16</f>
        <v>w</v>
      </c>
      <c r="D23" s="18" t="str">
        <f>'Расчёт TECTUBE'!D16</f>
        <v>R</v>
      </c>
      <c r="E23" s="112" t="str">
        <f>'Расчёт TECTUBE'!E16</f>
        <v>PE</v>
      </c>
      <c r="F23" s="146" t="s">
        <v>284</v>
      </c>
      <c r="G23" s="157"/>
      <c r="H23" s="158"/>
      <c r="I23" s="148"/>
      <c r="J23" s="754" t="s">
        <v>512</v>
      </c>
      <c r="K23" s="118">
        <f>'Расчёт TECTUBE'!X16</f>
        <v>0</v>
      </c>
      <c r="L23" s="182" t="str">
        <f>'Расчёт TECTUBE'!AF16</f>
        <v/>
      </c>
      <c r="M23" s="183" t="str">
        <f>IF(ISBLANK('Расчёт TECTUBE'!M16),"",'Расчёт TECTUBE'!AG16)</f>
        <v/>
      </c>
    </row>
    <row r="24" spans="1:13" ht="14.5" x14ac:dyDescent="0.35">
      <c r="A24" s="203">
        <f>'Расчёт TECTUBE'!A17</f>
        <v>7088173</v>
      </c>
      <c r="B24" s="176" t="str">
        <f>'Расчёт TECTUBE'!B17</f>
        <v xml:space="preserve">TECTUBE cips        12,0X1,0  25,0M  </v>
      </c>
      <c r="C24" s="111" t="str">
        <f>'Расчёт TECTUBE'!C17</f>
        <v>w</v>
      </c>
      <c r="D24" s="18" t="str">
        <f>'Расчёт TECTUBE'!D17</f>
        <v>R</v>
      </c>
      <c r="E24" s="112" t="str">
        <f>'Расчёт TECTUBE'!E17</f>
        <v>PE</v>
      </c>
      <c r="F24" s="146" t="s">
        <v>284</v>
      </c>
      <c r="G24" s="157"/>
      <c r="H24" s="158"/>
      <c r="I24" s="148"/>
      <c r="J24" s="754" t="s">
        <v>512</v>
      </c>
      <c r="K24" s="118">
        <f>'Расчёт TECTUBE'!X17</f>
        <v>0</v>
      </c>
      <c r="L24" s="182" t="str">
        <f>'Расчёт TECTUBE'!AF17</f>
        <v/>
      </c>
      <c r="M24" s="183" t="str">
        <f>IF(ISBLANK('Расчёт TECTUBE'!M17),"",'Расчёт TECTUBE'!AG17)</f>
        <v/>
      </c>
    </row>
    <row r="25" spans="1:13" ht="14.5" x14ac:dyDescent="0.35">
      <c r="A25" s="203">
        <f>'Расчёт TECTUBE'!A18</f>
        <v>7088174</v>
      </c>
      <c r="B25" s="176" t="str">
        <f>'Расчёт TECTUBE'!B18</f>
        <v xml:space="preserve">TECTUBE cips        15,0X1,0  25,0M  </v>
      </c>
      <c r="C25" s="111" t="str">
        <f>'Расчёт TECTUBE'!C18</f>
        <v>w</v>
      </c>
      <c r="D25" s="18" t="str">
        <f>'Расчёт TECTUBE'!D18</f>
        <v>R</v>
      </c>
      <c r="E25" s="112" t="str">
        <f>'Расчёт TECTUBE'!E18</f>
        <v>PE</v>
      </c>
      <c r="F25" s="146" t="s">
        <v>284</v>
      </c>
      <c r="G25" s="157"/>
      <c r="H25" s="158"/>
      <c r="I25" s="148"/>
      <c r="J25" s="754" t="s">
        <v>512</v>
      </c>
      <c r="K25" s="118">
        <f>'Расчёт TECTUBE'!X18</f>
        <v>0</v>
      </c>
      <c r="L25" s="182" t="str">
        <f>'Расчёт TECTUBE'!AF18</f>
        <v/>
      </c>
      <c r="M25" s="183" t="str">
        <f>IF(ISBLANK('Расчёт TECTUBE'!M18),"",'Расчёт TECTUBE'!AG18)</f>
        <v/>
      </c>
    </row>
    <row r="26" spans="1:13" ht="14.5" x14ac:dyDescent="0.35">
      <c r="A26" s="203">
        <f>'Расчёт TECTUBE'!A19</f>
        <v>7088175</v>
      </c>
      <c r="B26" s="176" t="str">
        <f>'Расчёт TECTUBE'!B19</f>
        <v xml:space="preserve">TECTUBE cips        16,0X1,0  25,0M  </v>
      </c>
      <c r="C26" s="111" t="str">
        <f>'Расчёт TECTUBE'!C19</f>
        <v>w</v>
      </c>
      <c r="D26" s="18" t="str">
        <f>'Расчёт TECTUBE'!D19</f>
        <v>R</v>
      </c>
      <c r="E26" s="112" t="str">
        <f>'Расчёт TECTUBE'!E19</f>
        <v>PE</v>
      </c>
      <c r="F26" s="146" t="s">
        <v>284</v>
      </c>
      <c r="G26" s="157"/>
      <c r="H26" s="158"/>
      <c r="I26" s="148"/>
      <c r="J26" s="754" t="s">
        <v>512</v>
      </c>
      <c r="K26" s="118">
        <f>'Расчёт TECTUBE'!X19</f>
        <v>0</v>
      </c>
      <c r="L26" s="182" t="str">
        <f>'Расчёт TECTUBE'!AF19</f>
        <v/>
      </c>
      <c r="M26" s="183" t="str">
        <f>IF(ISBLANK('Расчёт TECTUBE'!M19),"",'Расчёт TECTUBE'!AG19)</f>
        <v/>
      </c>
    </row>
    <row r="27" spans="1:13" ht="14.5" x14ac:dyDescent="0.35">
      <c r="A27" s="203">
        <f>'Расчёт TECTUBE'!A20</f>
        <v>7088176</v>
      </c>
      <c r="B27" s="176" t="str">
        <f>'Расчёт TECTUBE'!B20</f>
        <v xml:space="preserve">TECTUBE cips        18,0X1,0  25,0M  </v>
      </c>
      <c r="C27" s="111" t="str">
        <f>'Расчёт TECTUBE'!C20</f>
        <v>w</v>
      </c>
      <c r="D27" s="18" t="str">
        <f>'Расчёт TECTUBE'!D20</f>
        <v>R</v>
      </c>
      <c r="E27" s="112" t="str">
        <f>'Расчёт TECTUBE'!E20</f>
        <v>PE</v>
      </c>
      <c r="F27" s="146"/>
      <c r="G27" s="157" t="s">
        <v>284</v>
      </c>
      <c r="H27" s="158"/>
      <c r="I27" s="148"/>
      <c r="J27" s="754" t="s">
        <v>512</v>
      </c>
      <c r="K27" s="118">
        <f>'Расчёт TECTUBE'!X20</f>
        <v>0</v>
      </c>
      <c r="L27" s="182" t="str">
        <f>'Расчёт TECTUBE'!AF20</f>
        <v/>
      </c>
      <c r="M27" s="183" t="str">
        <f>IF(ISBLANK('Расчёт TECTUBE'!M20),"",'Расчёт TECTUBE'!AG20)</f>
        <v/>
      </c>
    </row>
    <row r="28" spans="1:13" ht="14.5" x14ac:dyDescent="0.35">
      <c r="A28" s="203">
        <f>'Расчёт TECTUBE'!A21</f>
        <v>7088179</v>
      </c>
      <c r="B28" s="176" t="str">
        <f>'Расчёт TECTUBE'!B21</f>
        <v xml:space="preserve">TECTUBE cips        22,0X1,00  25,0M   </v>
      </c>
      <c r="C28" s="111" t="str">
        <f>'Расчёт TECTUBE'!C21</f>
        <v>w</v>
      </c>
      <c r="D28" s="18" t="str">
        <f>'Расчёт TECTUBE'!D21</f>
        <v>R</v>
      </c>
      <c r="E28" s="112" t="str">
        <f>'Расчёт TECTUBE'!E21</f>
        <v>PE</v>
      </c>
      <c r="F28" s="146"/>
      <c r="G28" s="157"/>
      <c r="H28" s="157" t="s">
        <v>284</v>
      </c>
      <c r="I28" s="148"/>
      <c r="J28" s="754" t="s">
        <v>512</v>
      </c>
      <c r="K28" s="118">
        <f>'Расчёт TECTUBE'!X21</f>
        <v>0</v>
      </c>
      <c r="L28" s="182" t="str">
        <f>'Расчёт TECTUBE'!AF21</f>
        <v/>
      </c>
      <c r="M28" s="183" t="str">
        <f>IF(ISBLANK('Расчёт TECTUBE'!M21),"",'Расчёт TECTUBE'!AG21)</f>
        <v/>
      </c>
    </row>
    <row r="29" spans="1:13" x14ac:dyDescent="0.3">
      <c r="A29" s="203">
        <f>'Расчёт TECTUBE'!A22</f>
        <v>7088180</v>
      </c>
      <c r="B29" s="176" t="str">
        <f>'Расчёт TECTUBE'!B22</f>
        <v xml:space="preserve">TECTUBE med       6,0X1,00  5,0M  </v>
      </c>
      <c r="C29" s="111" t="str">
        <f>'Расчёт TECTUBE'!C22</f>
        <v>h</v>
      </c>
      <c r="D29" s="18" t="str">
        <f>'Расчёт TECTUBE'!D22</f>
        <v>S</v>
      </c>
      <c r="E29" s="112" t="str">
        <f>'Расчёт TECTUBE'!E22</f>
        <v>K</v>
      </c>
      <c r="F29" s="147"/>
      <c r="G29" s="158"/>
      <c r="H29" s="158"/>
      <c r="I29" s="148"/>
      <c r="J29" s="754" t="s">
        <v>512</v>
      </c>
      <c r="K29" s="118">
        <f>'Расчёт TECTUBE'!X22</f>
        <v>0</v>
      </c>
      <c r="L29" s="182" t="str">
        <f>'Расчёт TECTUBE'!AF22</f>
        <v/>
      </c>
      <c r="M29" s="183" t="str">
        <f>IF(ISBLANK('Расчёт TECTUBE'!M22),"",'Расчёт TECTUBE'!AG22)</f>
        <v/>
      </c>
    </row>
    <row r="30" spans="1:13" x14ac:dyDescent="0.3">
      <c r="A30" s="203">
        <f>'Расчёт TECTUBE'!A23</f>
        <v>7088181</v>
      </c>
      <c r="B30" s="176" t="str">
        <f>'Расчёт TECTUBE'!B23</f>
        <v xml:space="preserve">TECTUBE med       8,0X1,00  5,0M  </v>
      </c>
      <c r="C30" s="111" t="str">
        <f>'Расчёт TECTUBE'!C23</f>
        <v>h</v>
      </c>
      <c r="D30" s="18" t="str">
        <f>'Расчёт TECTUBE'!D23</f>
        <v>S</v>
      </c>
      <c r="E30" s="112" t="str">
        <f>'Расчёт TECTUBE'!E23</f>
        <v>K</v>
      </c>
      <c r="F30" s="147"/>
      <c r="G30" s="158"/>
      <c r="H30" s="158"/>
      <c r="I30" s="148"/>
      <c r="J30" s="754" t="s">
        <v>512</v>
      </c>
      <c r="K30" s="118">
        <f>'Расчёт TECTUBE'!X23</f>
        <v>0</v>
      </c>
      <c r="L30" s="182" t="str">
        <f>'Расчёт TECTUBE'!AF23</f>
        <v/>
      </c>
      <c r="M30" s="183" t="str">
        <f>IF(ISBLANK('Расчёт TECTUBE'!M23),"",'Расчёт TECTUBE'!AG23)</f>
        <v/>
      </c>
    </row>
    <row r="31" spans="1:13" x14ac:dyDescent="0.3">
      <c r="A31" s="203">
        <f>'Расчёт TECTUBE'!A24</f>
        <v>7088182</v>
      </c>
      <c r="B31" s="176" t="str">
        <f>'Расчёт TECTUBE'!B24</f>
        <v xml:space="preserve">TECTUBE med        10,0X1,00  5,0M  </v>
      </c>
      <c r="C31" s="111" t="str">
        <f>'Расчёт TECTUBE'!C24</f>
        <v>h</v>
      </c>
      <c r="D31" s="18" t="str">
        <f>'Расчёт TECTUBE'!D24</f>
        <v>S</v>
      </c>
      <c r="E31" s="112" t="str">
        <f>'Расчёт TECTUBE'!E24</f>
        <v>K</v>
      </c>
      <c r="F31" s="147"/>
      <c r="G31" s="158"/>
      <c r="H31" s="158"/>
      <c r="I31" s="148"/>
      <c r="J31" s="754" t="s">
        <v>512</v>
      </c>
      <c r="K31" s="118">
        <f>'Расчёт TECTUBE'!X24</f>
        <v>0</v>
      </c>
      <c r="L31" s="182" t="str">
        <f>'Расчёт TECTUBE'!AF24</f>
        <v/>
      </c>
      <c r="M31" s="183" t="str">
        <f>IF(ISBLANK('Расчёт TECTUBE'!M24),"",'Расчёт TECTUBE'!AG24)</f>
        <v/>
      </c>
    </row>
    <row r="32" spans="1:13" x14ac:dyDescent="0.3">
      <c r="A32" s="203">
        <f>'Расчёт TECTUBE'!A25</f>
        <v>7088183</v>
      </c>
      <c r="B32" s="176" t="str">
        <f>'Расчёт TECTUBE'!B25</f>
        <v xml:space="preserve">TECTUBE med        12,0X1,00  5,0M  </v>
      </c>
      <c r="C32" s="111" t="str">
        <f>'Расчёт TECTUBE'!C25</f>
        <v>h</v>
      </c>
      <c r="D32" s="18" t="str">
        <f>'Расчёт TECTUBE'!D25</f>
        <v>S</v>
      </c>
      <c r="E32" s="112" t="str">
        <f>'Расчёт TECTUBE'!E25</f>
        <v>K</v>
      </c>
      <c r="F32" s="147"/>
      <c r="G32" s="158"/>
      <c r="H32" s="158"/>
      <c r="I32" s="148"/>
      <c r="J32" s="754" t="s">
        <v>512</v>
      </c>
      <c r="K32" s="118">
        <f>'Расчёт TECTUBE'!X25</f>
        <v>0</v>
      </c>
      <c r="L32" s="182" t="str">
        <f>'Расчёт TECTUBE'!AF25</f>
        <v/>
      </c>
      <c r="M32" s="183" t="str">
        <f>IF(ISBLANK('Расчёт TECTUBE'!M25),"",'Расчёт TECTUBE'!AG25)</f>
        <v/>
      </c>
    </row>
    <row r="33" spans="1:13" x14ac:dyDescent="0.3">
      <c r="A33" s="203">
        <f>'Расчёт TECTUBE'!A26</f>
        <v>7088184</v>
      </c>
      <c r="B33" s="176" t="str">
        <f>'Расчёт TECTUBE'!B26</f>
        <v xml:space="preserve">TECTUBE med        15,0X1,00  5,0M  </v>
      </c>
      <c r="C33" s="111" t="str">
        <f>'Расчёт TECTUBE'!C26</f>
        <v>h</v>
      </c>
      <c r="D33" s="18" t="str">
        <f>'Расчёт TECTUBE'!D26</f>
        <v>S</v>
      </c>
      <c r="E33" s="112" t="str">
        <f>'Расчёт TECTUBE'!E26</f>
        <v>K</v>
      </c>
      <c r="F33" s="147"/>
      <c r="G33" s="158"/>
      <c r="H33" s="158"/>
      <c r="I33" s="148"/>
      <c r="J33" s="754" t="s">
        <v>512</v>
      </c>
      <c r="K33" s="118">
        <f>'Расчёт TECTUBE'!X26</f>
        <v>0</v>
      </c>
      <c r="L33" s="182" t="str">
        <f>'Расчёт TECTUBE'!AF26</f>
        <v/>
      </c>
      <c r="M33" s="183" t="str">
        <f>IF(ISBLANK('Расчёт TECTUBE'!M26),"",'Расчёт TECTUBE'!AG26)</f>
        <v/>
      </c>
    </row>
    <row r="34" spans="1:13" x14ac:dyDescent="0.3">
      <c r="A34" s="203">
        <f>'Расчёт TECTUBE'!A27</f>
        <v>7088185</v>
      </c>
      <c r="B34" s="176" t="str">
        <f>'Расчёт TECTUBE'!B27</f>
        <v xml:space="preserve">TECTUBE med        16,0X1,00  5,0M  </v>
      </c>
      <c r="C34" s="111" t="str">
        <f>'Расчёт TECTUBE'!C27</f>
        <v>h</v>
      </c>
      <c r="D34" s="18" t="str">
        <f>'Расчёт TECTUBE'!D27</f>
        <v>S</v>
      </c>
      <c r="E34" s="112" t="str">
        <f>'Расчёт TECTUBE'!E27</f>
        <v>K</v>
      </c>
      <c r="F34" s="147"/>
      <c r="G34" s="158"/>
      <c r="H34" s="158"/>
      <c r="I34" s="148"/>
      <c r="J34" s="754" t="s">
        <v>512</v>
      </c>
      <c r="K34" s="118">
        <f>'Расчёт TECTUBE'!X27</f>
        <v>0</v>
      </c>
      <c r="L34" s="182" t="str">
        <f>'Расчёт TECTUBE'!AF27</f>
        <v/>
      </c>
      <c r="M34" s="183" t="str">
        <f>IF(ISBLANK('Расчёт TECTUBE'!M27),"",'Расчёт TECTUBE'!AG27)</f>
        <v/>
      </c>
    </row>
    <row r="35" spans="1:13" x14ac:dyDescent="0.3">
      <c r="A35" s="203">
        <f>'Расчёт TECTUBE'!A28</f>
        <v>7088186</v>
      </c>
      <c r="B35" s="176" t="str">
        <f>'Расчёт TECTUBE'!B28</f>
        <v xml:space="preserve">TECTUBE med        18,0X1,00  5,0M  </v>
      </c>
      <c r="C35" s="111" t="str">
        <f>'Расчёт TECTUBE'!C28</f>
        <v>h</v>
      </c>
      <c r="D35" s="18" t="str">
        <f>'Расчёт TECTUBE'!D28</f>
        <v>S</v>
      </c>
      <c r="E35" s="112" t="str">
        <f>'Расчёт TECTUBE'!E28</f>
        <v>K</v>
      </c>
      <c r="F35" s="147"/>
      <c r="G35" s="158"/>
      <c r="H35" s="158"/>
      <c r="I35" s="148"/>
      <c r="J35" s="754" t="s">
        <v>512</v>
      </c>
      <c r="K35" s="118">
        <f>'Расчёт TECTUBE'!X28</f>
        <v>0</v>
      </c>
      <c r="L35" s="182" t="str">
        <f>'Расчёт TECTUBE'!AF28</f>
        <v/>
      </c>
      <c r="M35" s="183" t="str">
        <f>IF(ISBLANK('Расчёт TECTUBE'!M28),"",'Расчёт TECTUBE'!AG28)</f>
        <v/>
      </c>
    </row>
    <row r="36" spans="1:13" x14ac:dyDescent="0.3">
      <c r="A36" s="203">
        <f>'Расчёт TECTUBE'!A29</f>
        <v>7150639</v>
      </c>
      <c r="B36" s="176" t="str">
        <f>'Расчёт TECTUBE'!B29</f>
        <v xml:space="preserve">TECTUBE med        22,0X1,00  5,0M  </v>
      </c>
      <c r="C36" s="111" t="str">
        <f>'Расчёт TECTUBE'!C29</f>
        <v>h</v>
      </c>
      <c r="D36" s="18" t="str">
        <f>'Расчёт TECTUBE'!D29</f>
        <v>S</v>
      </c>
      <c r="E36" s="112" t="str">
        <f>'Расчёт TECTUBE'!E29</f>
        <v>K</v>
      </c>
      <c r="F36" s="147"/>
      <c r="G36" s="158"/>
      <c r="H36" s="158"/>
      <c r="I36" s="148"/>
      <c r="J36" s="754" t="s">
        <v>512</v>
      </c>
      <c r="K36" s="118">
        <f>'Расчёт TECTUBE'!X29</f>
        <v>0</v>
      </c>
      <c r="L36" s="182" t="str">
        <f>'Расчёт TECTUBE'!AF29</f>
        <v/>
      </c>
      <c r="M36" s="183" t="str">
        <f>IF(ISBLANK('Расчёт TECTUBE'!M29),"",'Расчёт TECTUBE'!AG29)</f>
        <v/>
      </c>
    </row>
    <row r="37" spans="1:13" x14ac:dyDescent="0.3">
      <c r="A37" s="203">
        <f>'Расчёт TECTUBE'!A30</f>
        <v>7146289</v>
      </c>
      <c r="B37" s="176" t="str">
        <f>'Расчёт TECTUBE'!B30</f>
        <v xml:space="preserve">TECTUBE med        22,0X1,50  5,0M  </v>
      </c>
      <c r="C37" s="111" t="str">
        <f>'Расчёт TECTUBE'!C30</f>
        <v>h</v>
      </c>
      <c r="D37" s="18" t="str">
        <f>'Расчёт TECTUBE'!D30</f>
        <v>S</v>
      </c>
      <c r="E37" s="112" t="str">
        <f>'Расчёт TECTUBE'!E30</f>
        <v>K</v>
      </c>
      <c r="F37" s="147"/>
      <c r="G37" s="158"/>
      <c r="H37" s="158"/>
      <c r="I37" s="148"/>
      <c r="J37" s="754" t="s">
        <v>512</v>
      </c>
      <c r="K37" s="118">
        <f>'Расчёт TECTUBE'!X30</f>
        <v>0</v>
      </c>
      <c r="L37" s="182" t="str">
        <f>'Расчёт TECTUBE'!AF30</f>
        <v/>
      </c>
      <c r="M37" s="183" t="str">
        <f>IF(ISBLANK('Расчёт TECTUBE'!M30),"",'Расчёт TECTUBE'!AG30)</f>
        <v/>
      </c>
    </row>
    <row r="38" spans="1:13" x14ac:dyDescent="0.3">
      <c r="A38" s="203">
        <f>'Расчёт TECTUBE'!A31</f>
        <v>7088188</v>
      </c>
      <c r="B38" s="176" t="str">
        <f>'Расчёт TECTUBE'!B31</f>
        <v xml:space="preserve">TECTUBE med        28,0X1,00  5,0M  </v>
      </c>
      <c r="C38" s="111" t="str">
        <f>'Расчёт TECTUBE'!C31</f>
        <v>h</v>
      </c>
      <c r="D38" s="18" t="str">
        <f>'Расчёт TECTUBE'!D31</f>
        <v>S</v>
      </c>
      <c r="E38" s="112" t="str">
        <f>'Расчёт TECTUBE'!E31</f>
        <v>K</v>
      </c>
      <c r="F38" s="147"/>
      <c r="G38" s="158"/>
      <c r="H38" s="158"/>
      <c r="I38" s="148"/>
      <c r="J38" s="754" t="s">
        <v>512</v>
      </c>
      <c r="K38" s="118">
        <f>'Расчёт TECTUBE'!X31</f>
        <v>0</v>
      </c>
      <c r="L38" s="182" t="str">
        <f>'Расчёт TECTUBE'!AF31</f>
        <v/>
      </c>
      <c r="M38" s="183" t="str">
        <f>IF(ISBLANK('Расчёт TECTUBE'!M31),"",'Расчёт TECTUBE'!AG31)</f>
        <v/>
      </c>
    </row>
    <row r="39" spans="1:13" x14ac:dyDescent="0.3">
      <c r="A39" s="203">
        <f>'Расчёт TECTUBE'!A32</f>
        <v>7088189</v>
      </c>
      <c r="B39" s="176" t="str">
        <f>'Расчёт TECTUBE'!B32</f>
        <v xml:space="preserve">TECTUBE med        28,0X1,50  5,0M  </v>
      </c>
      <c r="C39" s="111" t="str">
        <f>'Расчёт TECTUBE'!C32</f>
        <v>h</v>
      </c>
      <c r="D39" s="18" t="str">
        <f>'Расчёт TECTUBE'!D32</f>
        <v>S</v>
      </c>
      <c r="E39" s="112" t="str">
        <f>'Расчёт TECTUBE'!E32</f>
        <v>K</v>
      </c>
      <c r="F39" s="147"/>
      <c r="G39" s="158"/>
      <c r="H39" s="158"/>
      <c r="I39" s="148"/>
      <c r="J39" s="754" t="s">
        <v>512</v>
      </c>
      <c r="K39" s="118">
        <f>'Расчёт TECTUBE'!X32</f>
        <v>0</v>
      </c>
      <c r="L39" s="182" t="str">
        <f>'Расчёт TECTUBE'!AF32</f>
        <v/>
      </c>
      <c r="M39" s="183" t="str">
        <f>IF(ISBLANK('Расчёт TECTUBE'!M32),"",'Расчёт TECTUBE'!AG32)</f>
        <v/>
      </c>
    </row>
    <row r="40" spans="1:13" x14ac:dyDescent="0.3">
      <c r="A40" s="203">
        <f>'Расчёт TECTUBE'!A33</f>
        <v>7088190</v>
      </c>
      <c r="B40" s="176" t="str">
        <f>'Расчёт TECTUBE'!B33</f>
        <v>TECTUBE med        35,0X1,50  5,0M</v>
      </c>
      <c r="C40" s="111" t="str">
        <f>'Расчёт TECTUBE'!C33</f>
        <v>h</v>
      </c>
      <c r="D40" s="18" t="str">
        <f>'Расчёт TECTUBE'!D33</f>
        <v>S</v>
      </c>
      <c r="E40" s="112" t="str">
        <f>'Расчёт TECTUBE'!E33</f>
        <v>K</v>
      </c>
      <c r="F40" s="147"/>
      <c r="G40" s="158"/>
      <c r="H40" s="158"/>
      <c r="I40" s="148"/>
      <c r="J40" s="754" t="s">
        <v>512</v>
      </c>
      <c r="K40" s="118">
        <f>'Расчёт TECTUBE'!X33</f>
        <v>0</v>
      </c>
      <c r="L40" s="182" t="str">
        <f>'Расчёт TECTUBE'!AF33</f>
        <v/>
      </c>
      <c r="M40" s="183" t="str">
        <f>IF(ISBLANK('Расчёт TECTUBE'!M33),"",'Расчёт TECTUBE'!AG33)</f>
        <v/>
      </c>
    </row>
    <row r="41" spans="1:13" x14ac:dyDescent="0.3">
      <c r="A41" s="203">
        <f>'Расчёт TECTUBE'!A34</f>
        <v>7146290</v>
      </c>
      <c r="B41" s="176" t="str">
        <f>'Расчёт TECTUBE'!B34</f>
        <v>TECTUBE med        35,0X1,00  5,0M</v>
      </c>
      <c r="C41" s="111" t="str">
        <f>'Расчёт TECTUBE'!C34</f>
        <v>h</v>
      </c>
      <c r="D41" s="18" t="str">
        <f>'Расчёт TECTUBE'!D34</f>
        <v>S</v>
      </c>
      <c r="E41" s="112" t="str">
        <f>'Расчёт TECTUBE'!E34</f>
        <v>K</v>
      </c>
      <c r="F41" s="147"/>
      <c r="G41" s="158"/>
      <c r="H41" s="158"/>
      <c r="I41" s="148"/>
      <c r="J41" s="754" t="s">
        <v>512</v>
      </c>
      <c r="K41" s="118">
        <f>'Расчёт TECTUBE'!X34</f>
        <v>0</v>
      </c>
      <c r="L41" s="182" t="str">
        <f>'Расчёт TECTUBE'!AF34</f>
        <v/>
      </c>
      <c r="M41" s="183" t="str">
        <f>IF(ISBLANK('Расчёт TECTUBE'!M34),"",'Расчёт TECTUBE'!AG34)</f>
        <v/>
      </c>
    </row>
    <row r="42" spans="1:13" x14ac:dyDescent="0.3">
      <c r="A42" s="203">
        <f>'Расчёт TECTUBE'!A35</f>
        <v>7088191</v>
      </c>
      <c r="B42" s="176" t="str">
        <f>'Расчёт TECTUBE'!B35</f>
        <v>TECTUBE med        42,0X1,50  5,0M</v>
      </c>
      <c r="C42" s="111" t="str">
        <f>'Расчёт TECTUBE'!C35</f>
        <v>h</v>
      </c>
      <c r="D42" s="18" t="str">
        <f>'Расчёт TECTUBE'!D35</f>
        <v>S</v>
      </c>
      <c r="E42" s="112" t="str">
        <f>'Расчёт TECTUBE'!E35</f>
        <v>K</v>
      </c>
      <c r="F42" s="147"/>
      <c r="G42" s="158"/>
      <c r="H42" s="158"/>
      <c r="I42" s="148"/>
      <c r="J42" s="754" t="s">
        <v>512</v>
      </c>
      <c r="K42" s="118">
        <f>'Расчёт TECTUBE'!X35</f>
        <v>0</v>
      </c>
      <c r="L42" s="182" t="str">
        <f>'Расчёт TECTUBE'!AF35</f>
        <v/>
      </c>
      <c r="M42" s="183" t="str">
        <f>IF(ISBLANK('Расчёт TECTUBE'!M35),"",'Расчёт TECTUBE'!AG35)</f>
        <v/>
      </c>
    </row>
    <row r="43" spans="1:13" x14ac:dyDescent="0.3">
      <c r="A43" s="203">
        <f>'Расчёт TECTUBE'!A36</f>
        <v>7146291</v>
      </c>
      <c r="B43" s="176" t="str">
        <f>'Расчёт TECTUBE'!B36</f>
        <v>TECTUBE med        42,0X1,00  5,0M</v>
      </c>
      <c r="C43" s="111" t="str">
        <f>'Расчёт TECTUBE'!C36</f>
        <v>h</v>
      </c>
      <c r="D43" s="18" t="str">
        <f>'Расчёт TECTUBE'!D36</f>
        <v>S</v>
      </c>
      <c r="E43" s="112" t="str">
        <f>'Расчёт TECTUBE'!E36</f>
        <v>K</v>
      </c>
      <c r="F43" s="147"/>
      <c r="G43" s="158"/>
      <c r="H43" s="158"/>
      <c r="I43" s="148"/>
      <c r="J43" s="754" t="s">
        <v>512</v>
      </c>
      <c r="K43" s="118">
        <f>'Расчёт TECTUBE'!X36</f>
        <v>0</v>
      </c>
      <c r="L43" s="182" t="str">
        <f>'Расчёт TECTUBE'!AF36</f>
        <v/>
      </c>
      <c r="M43" s="183" t="str">
        <f>IF(ISBLANK('Расчёт TECTUBE'!M36),"",'Расчёт TECTUBE'!AG36)</f>
        <v/>
      </c>
    </row>
    <row r="44" spans="1:13" x14ac:dyDescent="0.3">
      <c r="A44" s="203">
        <f>'Расчёт TECTUBE'!A37</f>
        <v>7139297</v>
      </c>
      <c r="B44" s="176" t="str">
        <f>'Расчёт TECTUBE'!B37</f>
        <v xml:space="preserve">TECTUBE med        22,0X1,00  5,0M  </v>
      </c>
      <c r="C44" s="111" t="str">
        <f>'Расчёт TECTUBE'!C37</f>
        <v>h</v>
      </c>
      <c r="D44" s="18" t="str">
        <f>'Расчёт TECTUBE'!D37</f>
        <v>S</v>
      </c>
      <c r="E44" s="112" t="str">
        <f>'Расчёт TECTUBE'!E37</f>
        <v>PE</v>
      </c>
      <c r="F44" s="147"/>
      <c r="G44" s="158"/>
      <c r="H44" s="158"/>
      <c r="I44" s="148"/>
      <c r="J44" s="754" t="s">
        <v>512</v>
      </c>
      <c r="K44" s="118">
        <f>'Расчёт TECTUBE'!X37</f>
        <v>0</v>
      </c>
      <c r="L44" s="182" t="str">
        <f>'Расчёт TECTUBE'!AF37</f>
        <v/>
      </c>
      <c r="M44" s="183" t="str">
        <f>IF(ISBLANK('Расчёт TECTUBE'!M37),"",'Расчёт TECTUBE'!AG37)</f>
        <v/>
      </c>
    </row>
    <row r="45" spans="1:13" x14ac:dyDescent="0.3">
      <c r="A45" s="203">
        <f>'Расчёт TECTUBE'!A38</f>
        <v>7139296</v>
      </c>
      <c r="B45" s="176" t="str">
        <f>'Расчёт TECTUBE'!B38</f>
        <v xml:space="preserve">TECTUBE med        28,0X1,50  5,0M  </v>
      </c>
      <c r="C45" s="111" t="str">
        <f>'Расчёт TECTUBE'!C38</f>
        <v>h</v>
      </c>
      <c r="D45" s="18" t="str">
        <f>'Расчёт TECTUBE'!D38</f>
        <v>S</v>
      </c>
      <c r="E45" s="112" t="str">
        <f>'Расчёт TECTUBE'!E38</f>
        <v>PE</v>
      </c>
      <c r="F45" s="147"/>
      <c r="G45" s="158"/>
      <c r="H45" s="158"/>
      <c r="I45" s="148"/>
      <c r="J45" s="754" t="s">
        <v>512</v>
      </c>
      <c r="K45" s="118">
        <f>'Расчёт TECTUBE'!X38</f>
        <v>0</v>
      </c>
      <c r="L45" s="182" t="str">
        <f>'Расчёт TECTUBE'!AF38</f>
        <v/>
      </c>
      <c r="M45" s="183" t="str">
        <f>IF(ISBLANK('Расчёт TECTUBE'!M38),"",'Расчёт TECTUBE'!AG38)</f>
        <v/>
      </c>
    </row>
    <row r="46" spans="1:13" x14ac:dyDescent="0.3">
      <c r="A46" s="203">
        <f>'Расчёт TECTUBE'!A39</f>
        <v>7139298</v>
      </c>
      <c r="B46" s="176" t="str">
        <f>'Расчёт TECTUBE'!B39</f>
        <v>TECTUBE med        35,0X1,50  5,0M</v>
      </c>
      <c r="C46" s="111" t="str">
        <f>'Расчёт TECTUBE'!C39</f>
        <v>h</v>
      </c>
      <c r="D46" s="18" t="str">
        <f>'Расчёт TECTUBE'!D39</f>
        <v>S</v>
      </c>
      <c r="E46" s="112" t="str">
        <f>'Расчёт TECTUBE'!E39</f>
        <v>PE</v>
      </c>
      <c r="F46" s="147"/>
      <c r="G46" s="158"/>
      <c r="H46" s="158"/>
      <c r="I46" s="148"/>
      <c r="J46" s="754" t="s">
        <v>512</v>
      </c>
      <c r="K46" s="118">
        <f>'Расчёт TECTUBE'!X39</f>
        <v>0</v>
      </c>
      <c r="L46" s="182" t="str">
        <f>'Расчёт TECTUBE'!AF39</f>
        <v/>
      </c>
      <c r="M46" s="183" t="str">
        <f>IF(ISBLANK('Расчёт TECTUBE'!M39),"",'Расчёт TECTUBE'!AG39)</f>
        <v/>
      </c>
    </row>
    <row r="47" spans="1:13" x14ac:dyDescent="0.3">
      <c r="A47" s="203">
        <f>'Расчёт TECTUBE'!A40</f>
        <v>7139299</v>
      </c>
      <c r="B47" s="176" t="str">
        <f>'Расчёт TECTUBE'!B40</f>
        <v>TECTUBE med        42,0X1,50  5,0M</v>
      </c>
      <c r="C47" s="111" t="str">
        <f>'Расчёт TECTUBE'!C40</f>
        <v>h</v>
      </c>
      <c r="D47" s="18" t="str">
        <f>'Расчёт TECTUBE'!D40</f>
        <v>S</v>
      </c>
      <c r="E47" s="112" t="str">
        <f>'Расчёт TECTUBE'!E40</f>
        <v>PE</v>
      </c>
      <c r="F47" s="147"/>
      <c r="G47" s="158"/>
      <c r="H47" s="158"/>
      <c r="I47" s="148"/>
      <c r="J47" s="754" t="s">
        <v>512</v>
      </c>
      <c r="K47" s="118">
        <f>'Расчёт TECTUBE'!X40</f>
        <v>0</v>
      </c>
      <c r="L47" s="182" t="str">
        <f>'Расчёт TECTUBE'!AF40</f>
        <v/>
      </c>
      <c r="M47" s="183" t="str">
        <f>IF(ISBLANK('Расчёт TECTUBE'!M40),"",'Расчёт TECTUBE'!AG40)</f>
        <v/>
      </c>
    </row>
    <row r="48" spans="1:13" x14ac:dyDescent="0.3">
      <c r="A48" s="203">
        <f>'Расчёт TECTUBE'!A41</f>
        <v>7146292</v>
      </c>
      <c r="B48" s="176" t="str">
        <f>'Расчёт TECTUBE'!B41</f>
        <v>TECTUBE med        54,0X1,50  5,0M</v>
      </c>
      <c r="C48" s="111" t="str">
        <f>'Расчёт TECTUBE'!C41</f>
        <v>h</v>
      </c>
      <c r="D48" s="18" t="str">
        <f>'Расчёт TECTUBE'!D41</f>
        <v>S</v>
      </c>
      <c r="E48" s="112" t="str">
        <f>'Расчёт TECTUBE'!E41</f>
        <v>PE</v>
      </c>
      <c r="F48" s="147"/>
      <c r="G48" s="158"/>
      <c r="H48" s="158"/>
      <c r="I48" s="148"/>
      <c r="J48" s="754" t="s">
        <v>512</v>
      </c>
      <c r="K48" s="118">
        <f>'Расчёт TECTUBE'!X41</f>
        <v>0</v>
      </c>
      <c r="L48" s="182" t="str">
        <f>'Расчёт TECTUBE'!AF41</f>
        <v/>
      </c>
      <c r="M48" s="183" t="str">
        <f>IF(ISBLANK('Расчёт TECTUBE'!M41),"",'Расчёт TECTUBE'!AG41)</f>
        <v/>
      </c>
    </row>
    <row r="49" spans="1:13" x14ac:dyDescent="0.3">
      <c r="A49" s="203">
        <f>'Расчёт TECTUBE'!A42</f>
        <v>7088192</v>
      </c>
      <c r="B49" s="176" t="str">
        <f>'Расчёт TECTUBE'!B42</f>
        <v>TECTUBE med        54,0X2,00  5,0M</v>
      </c>
      <c r="C49" s="111" t="str">
        <f>'Расчёт TECTUBE'!C42</f>
        <v>h</v>
      </c>
      <c r="D49" s="18" t="str">
        <f>'Расчёт TECTUBE'!D42</f>
        <v>S</v>
      </c>
      <c r="E49" s="112" t="str">
        <f>'Расчёт TECTUBE'!E42</f>
        <v>PE</v>
      </c>
      <c r="F49" s="147"/>
      <c r="G49" s="158"/>
      <c r="H49" s="158"/>
      <c r="I49" s="148"/>
      <c r="J49" s="754" t="s">
        <v>512</v>
      </c>
      <c r="K49" s="118">
        <f>'Расчёт TECTUBE'!X42</f>
        <v>0</v>
      </c>
      <c r="L49" s="182" t="str">
        <f>'Расчёт TECTUBE'!AF42</f>
        <v/>
      </c>
      <c r="M49" s="183" t="str">
        <f>IF(ISBLANK('Расчёт TECTUBE'!M42),"",'Расчёт TECTUBE'!AG42)</f>
        <v/>
      </c>
    </row>
    <row r="50" spans="1:13" x14ac:dyDescent="0.3">
      <c r="A50" s="203">
        <f>'Расчёт TECTUBE'!A43</f>
        <v>7150640</v>
      </c>
      <c r="B50" s="176" t="str">
        <f>'Расчёт TECTUBE'!B43</f>
        <v>TECTUBE med        64,0X2,00  5,0M</v>
      </c>
      <c r="C50" s="111" t="str">
        <f>'Расчёт TECTUBE'!C43</f>
        <v>h</v>
      </c>
      <c r="D50" s="18" t="str">
        <f>'Расчёт TECTUBE'!D43</f>
        <v>S</v>
      </c>
      <c r="E50" s="112" t="str">
        <f>'Расчёт TECTUBE'!E43</f>
        <v>PE</v>
      </c>
      <c r="F50" s="147"/>
      <c r="G50" s="158"/>
      <c r="H50" s="158"/>
      <c r="I50" s="148"/>
      <c r="J50" s="754" t="s">
        <v>512</v>
      </c>
      <c r="K50" s="118">
        <f>'Расчёт TECTUBE'!X43</f>
        <v>0</v>
      </c>
      <c r="L50" s="182" t="str">
        <f>'Расчёт TECTUBE'!AF43</f>
        <v/>
      </c>
      <c r="M50" s="183" t="str">
        <f>IF(ISBLANK('Расчёт TECTUBE'!M43),"",'Расчёт TECTUBE'!AG43)</f>
        <v/>
      </c>
    </row>
    <row r="51" spans="1:13" x14ac:dyDescent="0.3">
      <c r="A51" s="203">
        <f>'Расчёт TECTUBE'!A44</f>
        <v>7088196</v>
      </c>
      <c r="B51" s="176" t="str">
        <f>'Расчёт TECTUBE'!B44</f>
        <v>TECTUBE med        76,1X2,00  5,0M</v>
      </c>
      <c r="C51" s="111" t="str">
        <f>'Расчёт TECTUBE'!C44</f>
        <v>h</v>
      </c>
      <c r="D51" s="18" t="str">
        <f>'Расчёт TECTUBE'!D44</f>
        <v>S</v>
      </c>
      <c r="E51" s="112" t="str">
        <f>'Расчёт TECTUBE'!E44</f>
        <v>PE</v>
      </c>
      <c r="F51" s="147"/>
      <c r="G51" s="158"/>
      <c r="H51" s="158"/>
      <c r="I51" s="148"/>
      <c r="J51" s="754" t="s">
        <v>512</v>
      </c>
      <c r="K51" s="118">
        <f>'Расчёт TECTUBE'!X44</f>
        <v>0</v>
      </c>
      <c r="L51" s="182" t="str">
        <f>'Расчёт TECTUBE'!AF44</f>
        <v/>
      </c>
      <c r="M51" s="183" t="str">
        <f>IF(ISBLANK('Расчёт TECTUBE'!M44),"",'Расчёт TECTUBE'!AG44)</f>
        <v/>
      </c>
    </row>
    <row r="52" spans="1:13" x14ac:dyDescent="0.3">
      <c r="A52" s="203">
        <f>'Расчёт TECTUBE'!A45</f>
        <v>7088542</v>
      </c>
      <c r="B52" s="176" t="str">
        <f>'Расчёт TECTUBE'!B45</f>
        <v>TECTUBE med        88,9X2,00  5,0M</v>
      </c>
      <c r="C52" s="111" t="str">
        <f>'Расчёт TECTUBE'!C45</f>
        <v>h</v>
      </c>
      <c r="D52" s="18" t="str">
        <f>'Расчёт TECTUBE'!D45</f>
        <v>S</v>
      </c>
      <c r="E52" s="112" t="str">
        <f>'Расчёт TECTUBE'!E45</f>
        <v>PE</v>
      </c>
      <c r="F52" s="147"/>
      <c r="G52" s="158"/>
      <c r="H52" s="158"/>
      <c r="I52" s="148"/>
      <c r="J52" s="754" t="s">
        <v>512</v>
      </c>
      <c r="K52" s="118">
        <f>'Расчёт TECTUBE'!X45</f>
        <v>0</v>
      </c>
      <c r="L52" s="182" t="str">
        <f>'Расчёт TECTUBE'!AF45</f>
        <v/>
      </c>
      <c r="M52" s="183" t="str">
        <f>IF(ISBLANK('Расчёт TECTUBE'!M45),"",'Расчёт TECTUBE'!AG45)</f>
        <v/>
      </c>
    </row>
    <row r="53" spans="1:13" x14ac:dyDescent="0.3">
      <c r="A53" s="203">
        <f>'Расчёт TECTUBE'!A46</f>
        <v>7089463</v>
      </c>
      <c r="B53" s="176" t="str">
        <f>'Расчёт TECTUBE'!B46</f>
        <v>TECTUBE med        108,0X2,50  5,0M</v>
      </c>
      <c r="C53" s="111" t="str">
        <f>'Расчёт TECTUBE'!C46</f>
        <v>h</v>
      </c>
      <c r="D53" s="18" t="str">
        <f>'Расчёт TECTUBE'!D46</f>
        <v>S</v>
      </c>
      <c r="E53" s="112" t="str">
        <f>'Расчёт TECTUBE'!E46</f>
        <v>PE</v>
      </c>
      <c r="F53" s="147"/>
      <c r="G53" s="158"/>
      <c r="H53" s="158"/>
      <c r="I53" s="148"/>
      <c r="J53" s="754" t="s">
        <v>512</v>
      </c>
      <c r="K53" s="118">
        <f>'Расчёт TECTUBE'!X46</f>
        <v>0</v>
      </c>
      <c r="L53" s="182" t="str">
        <f>'Расчёт TECTUBE'!AF46</f>
        <v/>
      </c>
      <c r="M53" s="183" t="str">
        <f>IF(ISBLANK('Расчёт TECTUBE'!M46),"",'Расчёт TECTUBE'!AG46)</f>
        <v/>
      </c>
    </row>
    <row r="54" spans="1:13" ht="12.75" customHeight="1" x14ac:dyDescent="0.3">
      <c r="A54" s="203">
        <f>'Расчёт TECTUBE'!A47</f>
        <v>7500610</v>
      </c>
      <c r="B54" s="176" t="str">
        <f>'Расчёт TECTUBE'!B47</f>
        <v xml:space="preserve">TECTUBE med        10,0X1,00  5,0M  </v>
      </c>
      <c r="C54" s="111" t="str">
        <f>'Расчёт TECTUBE'!C47</f>
        <v>hh</v>
      </c>
      <c r="D54" s="18" t="str">
        <f>'Расчёт TECTUBE'!D47</f>
        <v>S</v>
      </c>
      <c r="E54" s="112" t="str">
        <f>'Расчёт TECTUBE'!E47</f>
        <v>K</v>
      </c>
      <c r="F54" s="147"/>
      <c r="G54" s="158"/>
      <c r="H54" s="158"/>
      <c r="I54" s="148"/>
      <c r="J54" s="754" t="s">
        <v>512</v>
      </c>
      <c r="K54" s="118">
        <f>'Расчёт TECTUBE'!X47</f>
        <v>0</v>
      </c>
      <c r="L54" s="182" t="str">
        <f>'Расчёт TECTUBE'!AF47</f>
        <v/>
      </c>
      <c r="M54" s="183" t="str">
        <f>IF(ISBLANK('Расчёт TECTUBE'!M47),"",'Расчёт TECTUBE'!AG47)</f>
        <v/>
      </c>
    </row>
    <row r="55" spans="1:13" ht="12.75" customHeight="1" x14ac:dyDescent="0.3">
      <c r="A55" s="203">
        <f>'Расчёт TECTUBE'!A48</f>
        <v>7146293</v>
      </c>
      <c r="B55" s="176" t="str">
        <f>'Расчёт TECTUBE'!B48</f>
        <v xml:space="preserve">TECTUBE med        12,0X1,00  5,0M  </v>
      </c>
      <c r="C55" s="111" t="str">
        <f>'Расчёт TECTUBE'!C48</f>
        <v>hh</v>
      </c>
      <c r="D55" s="18" t="str">
        <f>'Расчёт TECTUBE'!D48</f>
        <v>S</v>
      </c>
      <c r="E55" s="112" t="str">
        <f>'Расчёт TECTUBE'!E48</f>
        <v>K</v>
      </c>
      <c r="F55" s="147"/>
      <c r="G55" s="158"/>
      <c r="H55" s="158"/>
      <c r="I55" s="148"/>
      <c r="J55" s="754" t="s">
        <v>512</v>
      </c>
      <c r="K55" s="118">
        <f>'Расчёт TECTUBE'!X48</f>
        <v>0</v>
      </c>
      <c r="L55" s="182" t="str">
        <f>'Расчёт TECTUBE'!AF48</f>
        <v/>
      </c>
      <c r="M55" s="183" t="str">
        <f>IF(ISBLANK('Расчёт TECTUBE'!M48),"",'Расчёт TECTUBE'!AG48)</f>
        <v/>
      </c>
    </row>
    <row r="56" spans="1:13" ht="12.75" customHeight="1" x14ac:dyDescent="0.3">
      <c r="A56" s="203">
        <f>'Расчёт TECTUBE'!A49</f>
        <v>7146300</v>
      </c>
      <c r="B56" s="176" t="str">
        <f>'Расчёт TECTUBE'!B49</f>
        <v xml:space="preserve">TECTUBE med        15,0X1,00  5,0M  </v>
      </c>
      <c r="C56" s="111" t="str">
        <f>'Расчёт TECTUBE'!C49</f>
        <v>hh</v>
      </c>
      <c r="D56" s="18" t="str">
        <f>'Расчёт TECTUBE'!D49</f>
        <v>S</v>
      </c>
      <c r="E56" s="112" t="str">
        <f>'Расчёт TECTUBE'!E49</f>
        <v>K</v>
      </c>
      <c r="F56" s="147"/>
      <c r="G56" s="158"/>
      <c r="H56" s="158"/>
      <c r="I56" s="148"/>
      <c r="J56" s="754" t="s">
        <v>512</v>
      </c>
      <c r="K56" s="118">
        <f>'Расчёт TECTUBE'!X49</f>
        <v>0</v>
      </c>
      <c r="L56" s="182" t="str">
        <f>'Расчёт TECTUBE'!AF49</f>
        <v/>
      </c>
      <c r="M56" s="183" t="str">
        <f>IF(ISBLANK('Расчёт TECTUBE'!M49),"",'Расчёт TECTUBE'!AG49)</f>
        <v/>
      </c>
    </row>
    <row r="57" spans="1:13" ht="12.75" customHeight="1" x14ac:dyDescent="0.3">
      <c r="A57" s="203">
        <f>'Расчёт TECTUBE'!A50</f>
        <v>7146301</v>
      </c>
      <c r="B57" s="176" t="str">
        <f>'Расчёт TECTUBE'!B50</f>
        <v xml:space="preserve">TECTUBE med        18,0X1,00  5,0M  </v>
      </c>
      <c r="C57" s="111" t="str">
        <f>'Расчёт TECTUBE'!C50</f>
        <v>hh</v>
      </c>
      <c r="D57" s="18" t="str">
        <f>'Расчёт TECTUBE'!D50</f>
        <v>S</v>
      </c>
      <c r="E57" s="112" t="str">
        <f>'Расчёт TECTUBE'!E50</f>
        <v>K</v>
      </c>
      <c r="F57" s="147"/>
      <c r="G57" s="158"/>
      <c r="H57" s="158"/>
      <c r="I57" s="148"/>
      <c r="J57" s="754" t="s">
        <v>512</v>
      </c>
      <c r="K57" s="118">
        <f>'Расчёт TECTUBE'!X50</f>
        <v>0</v>
      </c>
      <c r="L57" s="182" t="str">
        <f>'Расчёт TECTUBE'!AF50</f>
        <v/>
      </c>
      <c r="M57" s="183" t="str">
        <f>IF(ISBLANK('Расчёт TECTUBE'!M50),"",'Расчёт TECTUBE'!AG50)</f>
        <v/>
      </c>
    </row>
    <row r="58" spans="1:13" ht="12.75" customHeight="1" x14ac:dyDescent="0.3">
      <c r="A58" s="203">
        <f>'Расчёт TECTUBE'!A51</f>
        <v>7146303</v>
      </c>
      <c r="B58" s="176" t="str">
        <f>'Расчёт TECTUBE'!B51</f>
        <v xml:space="preserve">TECTUBE med        22,0X1,00  5,0M  </v>
      </c>
      <c r="C58" s="111" t="str">
        <f>'Расчёт TECTUBE'!C51</f>
        <v>hh</v>
      </c>
      <c r="D58" s="18" t="str">
        <f>'Расчёт TECTUBE'!D51</f>
        <v>S</v>
      </c>
      <c r="E58" s="112" t="str">
        <f>'Расчёт TECTUBE'!E51</f>
        <v>K</v>
      </c>
      <c r="F58" s="147"/>
      <c r="G58" s="158"/>
      <c r="H58" s="158"/>
      <c r="I58" s="148"/>
      <c r="J58" s="754" t="s">
        <v>512</v>
      </c>
      <c r="K58" s="118">
        <f>'Расчёт TECTUBE'!X51</f>
        <v>0</v>
      </c>
      <c r="L58" s="182" t="str">
        <f>'Расчёт TECTUBE'!AF51</f>
        <v/>
      </c>
      <c r="M58" s="183" t="str">
        <f>IF(ISBLANK('Расчёт TECTUBE'!M51),"",'Расчёт TECTUBE'!AG51)</f>
        <v/>
      </c>
    </row>
    <row r="59" spans="1:13" ht="12.75" customHeight="1" x14ac:dyDescent="0.3">
      <c r="A59" s="203">
        <f>'Расчёт TECTUBE'!A52</f>
        <v>7146304</v>
      </c>
      <c r="B59" s="176" t="str">
        <f>'Расчёт TECTUBE'!B52</f>
        <v xml:space="preserve">TECTUBE med        28,0X1,50  5,0M  </v>
      </c>
      <c r="C59" s="111" t="str">
        <f>'Расчёт TECTUBE'!C52</f>
        <v>hh</v>
      </c>
      <c r="D59" s="18" t="str">
        <f>'Расчёт TECTUBE'!D52</f>
        <v>S</v>
      </c>
      <c r="E59" s="112" t="str">
        <f>'Расчёт TECTUBE'!E52</f>
        <v>K</v>
      </c>
      <c r="F59" s="147"/>
      <c r="G59" s="158"/>
      <c r="H59" s="158"/>
      <c r="I59" s="148"/>
      <c r="J59" s="754" t="s">
        <v>512</v>
      </c>
      <c r="K59" s="118">
        <f>'Расчёт TECTUBE'!X52</f>
        <v>0</v>
      </c>
      <c r="L59" s="182" t="str">
        <f>'Расчёт TECTUBE'!AF52</f>
        <v/>
      </c>
      <c r="M59" s="183" t="str">
        <f>IF(ISBLANK('Расчёт TECTUBE'!M52),"",'Расчёт TECTUBE'!AG52)</f>
        <v/>
      </c>
    </row>
    <row r="60" spans="1:13" ht="12.75" customHeight="1" x14ac:dyDescent="0.3">
      <c r="A60" s="203">
        <f>'Расчёт TECTUBE'!A53</f>
        <v>7146305</v>
      </c>
      <c r="B60" s="176" t="str">
        <f>'Расчёт TECTUBE'!B53</f>
        <v xml:space="preserve">TECTUBE med        28,0X1,00  5,0M  </v>
      </c>
      <c r="C60" s="111" t="str">
        <f>'Расчёт TECTUBE'!C53</f>
        <v>hh</v>
      </c>
      <c r="D60" s="18" t="str">
        <f>'Расчёт TECTUBE'!D53</f>
        <v>S</v>
      </c>
      <c r="E60" s="112" t="str">
        <f>'Расчёт TECTUBE'!E53</f>
        <v>K</v>
      </c>
      <c r="F60" s="147"/>
      <c r="G60" s="158"/>
      <c r="H60" s="158"/>
      <c r="I60" s="148"/>
      <c r="J60" s="754" t="s">
        <v>512</v>
      </c>
      <c r="K60" s="118">
        <f>'Расчёт TECTUBE'!X53</f>
        <v>0</v>
      </c>
      <c r="L60" s="182" t="str">
        <f>'Расчёт TECTUBE'!AF53</f>
        <v/>
      </c>
      <c r="M60" s="183" t="str">
        <f>IF(ISBLANK('Расчёт TECTUBE'!M53),"",'Расчёт TECTUBE'!AG53)</f>
        <v/>
      </c>
    </row>
    <row r="61" spans="1:13" x14ac:dyDescent="0.3">
      <c r="A61" s="203">
        <f>'Расчёт TECTUBE'!A54</f>
        <v>7146306</v>
      </c>
      <c r="B61" s="176" t="str">
        <f>'Расчёт TECTUBE'!B54</f>
        <v>TECTUBE med        35,0X1,50  5,0M</v>
      </c>
      <c r="C61" s="111" t="str">
        <f>'Расчёт TECTUBE'!C54</f>
        <v>hh</v>
      </c>
      <c r="D61" s="18" t="str">
        <f>'Расчёт TECTUBE'!D54</f>
        <v>S</v>
      </c>
      <c r="E61" s="112" t="str">
        <f>'Расчёт TECTUBE'!E54</f>
        <v>K</v>
      </c>
      <c r="F61" s="147"/>
      <c r="G61" s="158"/>
      <c r="H61" s="158"/>
      <c r="I61" s="148"/>
      <c r="J61" s="754" t="s">
        <v>512</v>
      </c>
      <c r="K61" s="118">
        <f>'Расчёт TECTUBE'!X54</f>
        <v>0</v>
      </c>
      <c r="L61" s="182" t="str">
        <f>'Расчёт TECTUBE'!AF54</f>
        <v/>
      </c>
      <c r="M61" s="183" t="str">
        <f>IF(ISBLANK('Расчёт TECTUBE'!M54),"",'Расчёт TECTUBE'!AG54)</f>
        <v/>
      </c>
    </row>
    <row r="62" spans="1:13" ht="14.5" x14ac:dyDescent="0.35">
      <c r="A62" s="203">
        <f>'Расчёт TECTUBE'!A55</f>
        <v>7146307</v>
      </c>
      <c r="B62" s="176" t="str">
        <f>'Расчёт TECTUBE'!B55</f>
        <v>TECTUBE med        42,0X1,50  5,0M</v>
      </c>
      <c r="C62" s="111" t="str">
        <f>'Расчёт TECTUBE'!C55</f>
        <v>hh</v>
      </c>
      <c r="D62" s="18" t="str">
        <f>'Расчёт TECTUBE'!D55</f>
        <v>S</v>
      </c>
      <c r="E62" s="112" t="str">
        <f>'Расчёт TECTUBE'!E55</f>
        <v>K</v>
      </c>
      <c r="F62" s="146"/>
      <c r="G62" s="157"/>
      <c r="H62" s="158"/>
      <c r="I62" s="148"/>
      <c r="J62" s="754" t="s">
        <v>512</v>
      </c>
      <c r="K62" s="118">
        <f>'Расчёт TECTUBE'!X55</f>
        <v>0</v>
      </c>
      <c r="L62" s="182" t="str">
        <f>'Расчёт TECTUBE'!AF55</f>
        <v/>
      </c>
      <c r="M62" s="183" t="str">
        <f>IF(ISBLANK('Расчёт TECTUBE'!M55),"",'Расчёт TECTUBE'!AG55)</f>
        <v/>
      </c>
    </row>
    <row r="63" spans="1:13" ht="14.5" x14ac:dyDescent="0.35">
      <c r="A63" s="203">
        <f>'Расчёт TECTUBE'!A56</f>
        <v>7501010</v>
      </c>
      <c r="B63" s="176" t="str">
        <f>'Расчёт TECTUBE'!B56</f>
        <v>HP120   3/8"   9,52   5,0 M</v>
      </c>
      <c r="C63" s="111" t="str">
        <f>'Расчёт TECTUBE'!C56</f>
        <v>h</v>
      </c>
      <c r="D63" s="18" t="str">
        <f>'Расчёт TECTUBE'!D56</f>
        <v>S</v>
      </c>
      <c r="E63" s="112" t="str">
        <f>'Расчёт TECTUBE'!E56</f>
        <v>PE</v>
      </c>
      <c r="F63" s="146"/>
      <c r="G63" s="157"/>
      <c r="H63" s="158"/>
      <c r="I63" s="148"/>
      <c r="J63" s="754" t="s">
        <v>512</v>
      </c>
      <c r="K63" s="118">
        <f>'Расчёт TECTUBE'!X56</f>
        <v>0</v>
      </c>
      <c r="L63" s="182" t="str">
        <f>'Расчёт TECTUBE'!AF56</f>
        <v/>
      </c>
      <c r="M63" s="183" t="str">
        <f>IF(ISBLANK('Расчёт TECTUBE'!M56),"",'Расчёт TECTUBE'!AG56)</f>
        <v/>
      </c>
    </row>
    <row r="64" spans="1:13" ht="14.5" x14ac:dyDescent="0.35">
      <c r="A64" s="203">
        <f>'Расчёт TECTUBE'!A57</f>
        <v>7501011</v>
      </c>
      <c r="B64" s="176" t="str">
        <f>'Расчёт TECTUBE'!B57</f>
        <v>HP120   1/2"   12,70   5,0 M</v>
      </c>
      <c r="C64" s="111" t="str">
        <f>'Расчёт TECTUBE'!C57</f>
        <v>h</v>
      </c>
      <c r="D64" s="18" t="str">
        <f>'Расчёт TECTUBE'!D57</f>
        <v>S</v>
      </c>
      <c r="E64" s="112" t="str">
        <f>'Расчёт TECTUBE'!E57</f>
        <v>PE</v>
      </c>
      <c r="F64" s="146"/>
      <c r="G64" s="157"/>
      <c r="H64" s="158"/>
      <c r="I64" s="155"/>
      <c r="J64" s="755" t="s">
        <v>512</v>
      </c>
      <c r="K64" s="118">
        <f>'Расчёт TECTUBE'!X57</f>
        <v>0</v>
      </c>
      <c r="L64" s="182" t="str">
        <f>'Расчёт TECTUBE'!AF57</f>
        <v/>
      </c>
      <c r="M64" s="183" t="str">
        <f>IF(ISBLANK('Расчёт TECTUBE'!M57),"",'Расчёт TECTUBE'!AG57)</f>
        <v/>
      </c>
    </row>
    <row r="65" spans="1:13" ht="14.5" x14ac:dyDescent="0.35">
      <c r="A65" s="203">
        <f>'Расчёт TECTUBE'!A58</f>
        <v>7501012</v>
      </c>
      <c r="B65" s="176" t="str">
        <f>'Расчёт TECTUBE'!B58</f>
        <v>HP120   5/8"   15,87   5,0 M</v>
      </c>
      <c r="C65" s="111" t="str">
        <f>'Расчёт TECTUBE'!C58</f>
        <v>w</v>
      </c>
      <c r="D65" s="18" t="str">
        <f>'Расчёт TECTUBE'!D58</f>
        <v>S</v>
      </c>
      <c r="E65" s="112" t="str">
        <f>'Расчёт TECTUBE'!E58</f>
        <v>PE</v>
      </c>
      <c r="F65" s="146"/>
      <c r="G65" s="157"/>
      <c r="H65" s="158"/>
      <c r="I65" s="155"/>
      <c r="J65" s="755" t="s">
        <v>512</v>
      </c>
      <c r="K65" s="118">
        <f>'Расчёт TECTUBE'!X58</f>
        <v>0</v>
      </c>
      <c r="L65" s="182" t="str">
        <f>'Расчёт TECTUBE'!AF58</f>
        <v/>
      </c>
      <c r="M65" s="183" t="str">
        <f>IF(ISBLANK('Расчёт TECTUBE'!M58),"",'Расчёт TECTUBE'!AG58)</f>
        <v/>
      </c>
    </row>
    <row r="66" spans="1:13" ht="14.5" x14ac:dyDescent="0.35">
      <c r="A66" s="203">
        <f>'Расчёт TECTUBE'!A59</f>
        <v>7501013</v>
      </c>
      <c r="B66" s="176" t="str">
        <f>'Расчёт TECTUBE'!B59</f>
        <v>HP120   3/4"   19,05   5,0 M</v>
      </c>
      <c r="C66" s="111" t="str">
        <f>'Расчёт TECTUBE'!C59</f>
        <v>w</v>
      </c>
      <c r="D66" s="18" t="str">
        <f>'Расчёт TECTUBE'!D59</f>
        <v>S</v>
      </c>
      <c r="E66" s="112" t="str">
        <f>'Расчёт TECTUBE'!E59</f>
        <v>PE</v>
      </c>
      <c r="F66" s="146"/>
      <c r="G66" s="157"/>
      <c r="H66" s="158"/>
      <c r="I66" s="148"/>
      <c r="J66" s="754" t="s">
        <v>512</v>
      </c>
      <c r="K66" s="118">
        <f>'Расчёт TECTUBE'!X59</f>
        <v>0</v>
      </c>
      <c r="L66" s="182" t="str">
        <f>'Расчёт TECTUBE'!AF59</f>
        <v/>
      </c>
      <c r="M66" s="183" t="str">
        <f>IF(ISBLANK('Расчёт TECTUBE'!M59),"",'Расчёт TECTUBE'!AG59)</f>
        <v/>
      </c>
    </row>
    <row r="67" spans="1:13" ht="14.5" x14ac:dyDescent="0.35">
      <c r="A67" s="203">
        <f>'Расчёт TECTUBE'!A60</f>
        <v>7501014</v>
      </c>
      <c r="B67" s="176" t="str">
        <f>'Расчёт TECTUBE'!B60</f>
        <v>HP120    7/8"   22,23   5,0 M</v>
      </c>
      <c r="C67" s="111" t="str">
        <f>'Расчёт TECTUBE'!C60</f>
        <v>w</v>
      </c>
      <c r="D67" s="18" t="str">
        <f>'Расчёт TECTUBE'!D60</f>
        <v>S</v>
      </c>
      <c r="E67" s="112" t="str">
        <f>'Расчёт TECTUBE'!E60</f>
        <v>PE</v>
      </c>
      <c r="F67" s="146"/>
      <c r="G67" s="157"/>
      <c r="H67" s="158"/>
      <c r="I67" s="148"/>
      <c r="J67" s="754" t="s">
        <v>512</v>
      </c>
      <c r="K67" s="118">
        <f>'Расчёт TECTUBE'!X60</f>
        <v>0</v>
      </c>
      <c r="L67" s="182" t="str">
        <f>'Расчёт TECTUBE'!AF60</f>
        <v/>
      </c>
      <c r="M67" s="183" t="str">
        <f>IF(ISBLANK('Расчёт TECTUBE'!M60),"",'Расчёт TECTUBE'!AG60)</f>
        <v/>
      </c>
    </row>
    <row r="68" spans="1:13" x14ac:dyDescent="0.3">
      <c r="A68" s="203">
        <f>'Расчёт TECTUBE'!A61</f>
        <v>7501015</v>
      </c>
      <c r="B68" s="176" t="str">
        <f>'Расчёт TECTUBE'!B61</f>
        <v>HP120    1 1/8"   28,57   5,0 M</v>
      </c>
      <c r="C68" s="111" t="str">
        <f>'Расчёт TECTUBE'!C61</f>
        <v>w</v>
      </c>
      <c r="D68" s="18" t="str">
        <f>'Расчёт TECTUBE'!D61</f>
        <v>S</v>
      </c>
      <c r="E68" s="112" t="str">
        <f>'Расчёт TECTUBE'!E61</f>
        <v>PE</v>
      </c>
      <c r="F68" s="147"/>
      <c r="G68" s="158"/>
      <c r="H68" s="158"/>
      <c r="I68" s="148"/>
      <c r="J68" s="754" t="s">
        <v>512</v>
      </c>
      <c r="K68" s="118">
        <f>'Расчёт TECTUBE'!X61</f>
        <v>0</v>
      </c>
      <c r="L68" s="182" t="str">
        <f>'Расчёт TECTUBE'!AF61</f>
        <v/>
      </c>
      <c r="M68" s="183" t="str">
        <f>IF(ISBLANK('Расчёт TECTUBE'!M61),"",'Расчёт TECTUBE'!AG61)</f>
        <v/>
      </c>
    </row>
    <row r="69" spans="1:13" x14ac:dyDescent="0.3">
      <c r="A69" s="203">
        <f>'Расчёт TECTUBE'!A62</f>
        <v>7501083</v>
      </c>
      <c r="B69" s="176" t="str">
        <f>'Расчёт TECTUBE'!B62</f>
        <v>HP120    1 3/8"   34,92   5,0 M</v>
      </c>
      <c r="C69" s="111" t="str">
        <f>'Расчёт TECTUBE'!C62</f>
        <v>w</v>
      </c>
      <c r="D69" s="18" t="str">
        <f>'Расчёт TECTUBE'!D62</f>
        <v>S</v>
      </c>
      <c r="E69" s="112" t="str">
        <f>'Расчёт TECTUBE'!E62</f>
        <v>PE</v>
      </c>
      <c r="F69" s="147"/>
      <c r="G69" s="158"/>
      <c r="H69" s="158"/>
      <c r="I69" s="148"/>
      <c r="J69" s="754" t="s">
        <v>512</v>
      </c>
      <c r="K69" s="118">
        <f>'Расчёт TECTUBE'!X62</f>
        <v>0</v>
      </c>
      <c r="L69" s="182" t="str">
        <f>'Расчёт TECTUBE'!AF62</f>
        <v/>
      </c>
      <c r="M69" s="183" t="str">
        <f>IF(ISBLANK('Расчёт TECTUBE'!M62),"",'Расчёт TECTUBE'!AG62)</f>
        <v/>
      </c>
    </row>
    <row r="70" spans="1:13" x14ac:dyDescent="0.3">
      <c r="A70" s="203">
        <f>'Расчёт TECTUBE'!A63</f>
        <v>7501090</v>
      </c>
      <c r="B70" s="176" t="str">
        <f>'Расчёт TECTUBE'!B63</f>
        <v>HP120    1 5/8"   41,27   5,0 M</v>
      </c>
      <c r="C70" s="111" t="str">
        <f>'Расчёт TECTUBE'!C63</f>
        <v>w</v>
      </c>
      <c r="D70" s="18" t="str">
        <f>'Расчёт TECTUBE'!D63</f>
        <v>S</v>
      </c>
      <c r="E70" s="112" t="str">
        <f>'Расчёт TECTUBE'!E63</f>
        <v>PE</v>
      </c>
      <c r="F70" s="147"/>
      <c r="G70" s="158"/>
      <c r="H70" s="158"/>
      <c r="I70" s="148"/>
      <c r="J70" s="754" t="s">
        <v>512</v>
      </c>
      <c r="K70" s="118">
        <f>'Расчёт TECTUBE'!X63</f>
        <v>0</v>
      </c>
      <c r="L70" s="182" t="str">
        <f>'Расчёт TECTUBE'!AF63</f>
        <v/>
      </c>
      <c r="M70" s="183" t="str">
        <f>IF(ISBLANK('Расчёт TECTUBE'!M63),"",'Расчёт TECTUBE'!AG63)</f>
        <v/>
      </c>
    </row>
    <row r="71" spans="1:13" x14ac:dyDescent="0.3">
      <c r="A71" s="203">
        <f>'Расчёт TECTUBE'!A64</f>
        <v>7501018</v>
      </c>
      <c r="B71" s="176" t="str">
        <f>'Расчёт TECTUBE'!B64</f>
        <v>HP120    2 1/8"   53,97   5,0 M</v>
      </c>
      <c r="C71" s="111" t="str">
        <f>'Расчёт TECTUBE'!C64</f>
        <v>w</v>
      </c>
      <c r="D71" s="18" t="str">
        <f>'Расчёт TECTUBE'!D64</f>
        <v>S</v>
      </c>
      <c r="E71" s="112" t="str">
        <f>'Расчёт TECTUBE'!E64</f>
        <v>PE</v>
      </c>
      <c r="F71" s="147"/>
      <c r="G71" s="158"/>
      <c r="H71" s="158"/>
      <c r="I71" s="148"/>
      <c r="J71" s="754" t="s">
        <v>512</v>
      </c>
      <c r="K71" s="118">
        <f>'Расчёт TECTUBE'!X64</f>
        <v>0</v>
      </c>
      <c r="L71" s="182" t="str">
        <f>'Расчёт TECTUBE'!AF64</f>
        <v/>
      </c>
      <c r="M71" s="183" t="str">
        <f>IF(ISBLANK('Расчёт TECTUBE'!M64),"",'Расчёт TECTUBE'!AG64)</f>
        <v/>
      </c>
    </row>
    <row r="72" spans="1:13" x14ac:dyDescent="0.3">
      <c r="A72" s="203">
        <f>'Расчёт TECTUBE'!A65</f>
        <v>7501019</v>
      </c>
      <c r="B72" s="176" t="str">
        <f>'Расчёт TECTUBE'!B65</f>
        <v>HP120    2 5/8"   66,67   5,0 M</v>
      </c>
      <c r="C72" s="111" t="str">
        <f>'Расчёт TECTUBE'!C65</f>
        <v>w</v>
      </c>
      <c r="D72" s="18" t="str">
        <f>'Расчёт TECTUBE'!D65</f>
        <v>S</v>
      </c>
      <c r="E72" s="112" t="str">
        <f>'Расчёт TECTUBE'!E65</f>
        <v>PE</v>
      </c>
      <c r="F72" s="147"/>
      <c r="G72" s="158"/>
      <c r="H72" s="158"/>
      <c r="I72" s="148"/>
      <c r="J72" s="754" t="s">
        <v>512</v>
      </c>
      <c r="K72" s="118">
        <f>'Расчёт TECTUBE'!X65</f>
        <v>0</v>
      </c>
      <c r="L72" s="182" t="str">
        <f>'Расчёт TECTUBE'!AF65</f>
        <v/>
      </c>
      <c r="M72" s="183" t="str">
        <f>IF(ISBLANK('Расчёт TECTUBE'!M65),"",'Расчёт TECTUBE'!AG65)</f>
        <v/>
      </c>
    </row>
    <row r="73" spans="1:13" ht="14.5" x14ac:dyDescent="0.35">
      <c r="A73" s="203">
        <f>'Расчёт TECTUBE'!A66</f>
        <v>7500840</v>
      </c>
      <c r="B73" s="176" t="str">
        <f>'Расчёт TECTUBE'!B66</f>
        <v>TECTUBE cips       6,35x0,80x15,00 M</v>
      </c>
      <c r="C73" s="111" t="str">
        <f>'Расчёт TECTUBE'!C66</f>
        <v>w</v>
      </c>
      <c r="D73" s="18" t="str">
        <f>'Расчёт TECTUBE'!D66</f>
        <v>Sn</v>
      </c>
      <c r="E73" s="112" t="str">
        <f>'Расчёт TECTUBE'!E66</f>
        <v>K</v>
      </c>
      <c r="F73" s="146"/>
      <c r="G73" s="157" t="s">
        <v>284</v>
      </c>
      <c r="H73" s="158"/>
      <c r="I73" s="148"/>
      <c r="J73" s="754" t="s">
        <v>511</v>
      </c>
      <c r="K73" s="118">
        <f>'Расчёт TECTUBE'!X66</f>
        <v>0</v>
      </c>
      <c r="L73" s="182" t="str">
        <f>'Расчёт TECTUBE'!AF66</f>
        <v/>
      </c>
      <c r="M73" s="183" t="str">
        <f>IF(ISBLANK('Расчёт TECTUBE'!M66),"",'Расчёт TECTUBE'!AG66)</f>
        <v/>
      </c>
    </row>
    <row r="74" spans="1:13" ht="14.5" x14ac:dyDescent="0.35">
      <c r="A74" s="203">
        <f>'Расчёт TECTUBE'!A67</f>
        <v>7500841</v>
      </c>
      <c r="B74" s="176" t="str">
        <f>'Расчёт TECTUBE'!B67</f>
        <v>TECTUBE cips       3/8"   15,0 M</v>
      </c>
      <c r="C74" s="111" t="str">
        <f>'Расчёт TECTUBE'!C67</f>
        <v>w</v>
      </c>
      <c r="D74" s="18" t="str">
        <f>'Расчёт TECTUBE'!D67</f>
        <v>Sn</v>
      </c>
      <c r="E74" s="112" t="str">
        <f>'Расчёт TECTUBE'!E67</f>
        <v>K</v>
      </c>
      <c r="F74" s="146"/>
      <c r="G74" s="157" t="s">
        <v>284</v>
      </c>
      <c r="H74" s="158"/>
      <c r="I74" s="148"/>
      <c r="J74" s="754" t="s">
        <v>511</v>
      </c>
      <c r="K74" s="118">
        <f>'Расчёт TECTUBE'!X67</f>
        <v>0</v>
      </c>
      <c r="L74" s="182" t="str">
        <f>'Расчёт TECTUBE'!AF67</f>
        <v/>
      </c>
      <c r="M74" s="183" t="str">
        <f>IF(ISBLANK('Расчёт TECTUBE'!M67),"",'Расчёт TECTUBE'!AG67)</f>
        <v/>
      </c>
    </row>
    <row r="75" spans="1:13" ht="14.5" x14ac:dyDescent="0.35">
      <c r="A75" s="203">
        <f>'Расчёт TECTUBE'!A68</f>
        <v>7500842</v>
      </c>
      <c r="B75" s="176" t="str">
        <f>'Расчёт TECTUBE'!B68</f>
        <v>TECTUBE cips       1/2"   15,0 M</v>
      </c>
      <c r="C75" s="111" t="str">
        <f>'Расчёт TECTUBE'!C68</f>
        <v>w</v>
      </c>
      <c r="D75" s="18" t="str">
        <f>'Расчёт TECTUBE'!D68</f>
        <v>Sn</v>
      </c>
      <c r="E75" s="112" t="str">
        <f>'Расчёт TECTUBE'!E68</f>
        <v>K</v>
      </c>
      <c r="F75" s="146"/>
      <c r="G75" s="157"/>
      <c r="H75" s="158"/>
      <c r="I75" s="573" t="s">
        <v>284</v>
      </c>
      <c r="J75" s="755" t="s">
        <v>511</v>
      </c>
      <c r="K75" s="118">
        <f>'Расчёт TECTUBE'!X68</f>
        <v>0</v>
      </c>
      <c r="L75" s="182" t="str">
        <f>'Расчёт TECTUBE'!AF68</f>
        <v/>
      </c>
      <c r="M75" s="183" t="str">
        <f>IF(ISBLANK('Расчёт TECTUBE'!M68),"",'Расчёт TECTUBE'!AG68)</f>
        <v/>
      </c>
    </row>
    <row r="76" spans="1:13" ht="14.5" x14ac:dyDescent="0.35">
      <c r="A76" s="203">
        <f>'Расчёт TECTUBE'!A69</f>
        <v>7500843</v>
      </c>
      <c r="B76" s="176" t="str">
        <f>'Расчёт TECTUBE'!B69</f>
        <v>TECTUBE cips       5/8"   15,0 M</v>
      </c>
      <c r="C76" s="111" t="str">
        <f>'Расчёт TECTUBE'!C69</f>
        <v>w</v>
      </c>
      <c r="D76" s="18" t="str">
        <f>'Расчёт TECTUBE'!D69</f>
        <v>Sn</v>
      </c>
      <c r="E76" s="112" t="str">
        <f>'Расчёт TECTUBE'!E69</f>
        <v>K</v>
      </c>
      <c r="F76" s="146"/>
      <c r="G76" s="157"/>
      <c r="H76" s="158"/>
      <c r="I76" s="573" t="s">
        <v>284</v>
      </c>
      <c r="J76" s="755" t="s">
        <v>511</v>
      </c>
      <c r="K76" s="118">
        <f>'Расчёт TECTUBE'!X69</f>
        <v>0</v>
      </c>
      <c r="L76" s="182" t="str">
        <f>'Расчёт TECTUBE'!AF69</f>
        <v/>
      </c>
      <c r="M76" s="183" t="str">
        <f>IF(ISBLANK('Расчёт TECTUBE'!M69),"",'Расчёт TECTUBE'!AG69)</f>
        <v/>
      </c>
    </row>
    <row r="77" spans="1:13" ht="14.5" x14ac:dyDescent="0.35">
      <c r="A77" s="203">
        <f>'Расчёт TECTUBE'!A70</f>
        <v>7500844</v>
      </c>
      <c r="B77" s="176" t="str">
        <f>'Расчёт TECTUBE'!B70</f>
        <v>TECTUBE cips       3/4"   15,0 M</v>
      </c>
      <c r="C77" s="111" t="str">
        <f>'Расчёт TECTUBE'!C70</f>
        <v>w</v>
      </c>
      <c r="D77" s="18" t="str">
        <f>'Расчёт TECTUBE'!D70</f>
        <v>Sn</v>
      </c>
      <c r="E77" s="112" t="str">
        <f>'Расчёт TECTUBE'!E70</f>
        <v>K</v>
      </c>
      <c r="F77" s="146"/>
      <c r="G77" s="157" t="s">
        <v>284</v>
      </c>
      <c r="H77" s="158"/>
      <c r="I77" s="148"/>
      <c r="J77" s="754" t="s">
        <v>511</v>
      </c>
      <c r="K77" s="118">
        <f>'Расчёт TECTUBE'!X70</f>
        <v>0</v>
      </c>
      <c r="L77" s="182" t="str">
        <f>'Расчёт TECTUBE'!AF70</f>
        <v/>
      </c>
      <c r="M77" s="183" t="str">
        <f>IF(ISBLANK('Расчёт TECTUBE'!M70),"",'Расчёт TECTUBE'!AG70)</f>
        <v/>
      </c>
    </row>
    <row r="78" spans="1:13" ht="14.5" x14ac:dyDescent="0.35">
      <c r="A78" s="203">
        <f>'Расчёт TECTUBE'!A71</f>
        <v>7500845</v>
      </c>
      <c r="B78" s="176" t="str">
        <f>'Расчёт TECTUBE'!B71</f>
        <v>TECTUBE cips       7/8"   15,0 M</v>
      </c>
      <c r="C78" s="111" t="str">
        <f>'Расчёт TECTUBE'!C71</f>
        <v>w</v>
      </c>
      <c r="D78" s="18" t="str">
        <f>'Расчёт TECTUBE'!D71</f>
        <v>Sn</v>
      </c>
      <c r="E78" s="112" t="str">
        <f>'Расчёт TECTUBE'!E71</f>
        <v>K</v>
      </c>
      <c r="F78" s="146"/>
      <c r="G78" s="157" t="s">
        <v>284</v>
      </c>
      <c r="H78" s="158"/>
      <c r="I78" s="148"/>
      <c r="J78" s="754" t="s">
        <v>511</v>
      </c>
      <c r="K78" s="118">
        <f>'Расчёт TECTUBE'!X71</f>
        <v>0</v>
      </c>
      <c r="L78" s="182" t="str">
        <f>'Расчёт TECTUBE'!AF71</f>
        <v/>
      </c>
      <c r="M78" s="183" t="str">
        <f>IF(ISBLANK('Расчёт TECTUBE'!M71),"",'Расчёт TECTUBE'!AG71)</f>
        <v/>
      </c>
    </row>
    <row r="79" spans="1:13" x14ac:dyDescent="0.3">
      <c r="A79" s="203">
        <f>'Расчёт TECTUBE'!A72</f>
        <v>7146312</v>
      </c>
      <c r="B79" s="176" t="str">
        <f>'Расчёт TECTUBE'!B72</f>
        <v>TECTUBE cips       3/8"   5,0 M</v>
      </c>
      <c r="C79" s="111" t="str">
        <f>'Расчёт TECTUBE'!C72</f>
        <v>h</v>
      </c>
      <c r="D79" s="18" t="str">
        <f>'Расчёт TECTUBE'!D72</f>
        <v>S</v>
      </c>
      <c r="E79" s="112" t="str">
        <f>'Расчёт TECTUBE'!E72</f>
        <v>K</v>
      </c>
      <c r="F79" s="147"/>
      <c r="G79" s="158"/>
      <c r="H79" s="158"/>
      <c r="I79" s="148"/>
      <c r="J79" s="754" t="s">
        <v>512</v>
      </c>
      <c r="K79" s="118">
        <f>'Расчёт TECTUBE'!X72</f>
        <v>0</v>
      </c>
      <c r="L79" s="182" t="str">
        <f>'Расчёт TECTUBE'!AF72</f>
        <v/>
      </c>
      <c r="M79" s="183" t="str">
        <f>IF(ISBLANK('Расчёт TECTUBE'!M72),"",'Расчёт TECTUBE'!AG72)</f>
        <v/>
      </c>
    </row>
    <row r="80" spans="1:13" x14ac:dyDescent="0.3">
      <c r="A80" s="203">
        <f>'Расчёт TECTUBE'!A73</f>
        <v>7146313</v>
      </c>
      <c r="B80" s="176" t="str">
        <f>'Расчёт TECTUBE'!B73</f>
        <v>TECTUBE cips       1/2"   5,0 M</v>
      </c>
      <c r="C80" s="111" t="str">
        <f>'Расчёт TECTUBE'!C73</f>
        <v>h</v>
      </c>
      <c r="D80" s="18" t="str">
        <f>'Расчёт TECTUBE'!D73</f>
        <v>S</v>
      </c>
      <c r="E80" s="112" t="str">
        <f>'Расчёт TECTUBE'!E73</f>
        <v>K</v>
      </c>
      <c r="F80" s="147"/>
      <c r="G80" s="158"/>
      <c r="H80" s="158"/>
      <c r="I80" s="148"/>
      <c r="J80" s="754" t="s">
        <v>512</v>
      </c>
      <c r="K80" s="118">
        <f>'Расчёт TECTUBE'!X73</f>
        <v>0</v>
      </c>
      <c r="L80" s="182" t="str">
        <f>'Расчёт TECTUBE'!AF73</f>
        <v/>
      </c>
      <c r="M80" s="183" t="str">
        <f>IF(ISBLANK('Расчёт TECTUBE'!M73),"",'Расчёт TECTUBE'!AG73)</f>
        <v/>
      </c>
    </row>
    <row r="81" spans="1:13" x14ac:dyDescent="0.3">
      <c r="A81" s="203">
        <f>'Расчёт TECTUBE'!A74</f>
        <v>7146314</v>
      </c>
      <c r="B81" s="176" t="str">
        <f>'Расчёт TECTUBE'!B74</f>
        <v>TECTUBE cips       5/8"   5,0 M</v>
      </c>
      <c r="C81" s="111" t="str">
        <f>'Расчёт TECTUBE'!C74</f>
        <v>h</v>
      </c>
      <c r="D81" s="18" t="str">
        <f>'Расчёт TECTUBE'!D74</f>
        <v>S</v>
      </c>
      <c r="E81" s="112" t="str">
        <f>'Расчёт TECTUBE'!E74</f>
        <v>K</v>
      </c>
      <c r="F81" s="147"/>
      <c r="G81" s="158"/>
      <c r="H81" s="158"/>
      <c r="I81" s="148"/>
      <c r="J81" s="754" t="s">
        <v>512</v>
      </c>
      <c r="K81" s="118">
        <f>'Расчёт TECTUBE'!X74</f>
        <v>0</v>
      </c>
      <c r="L81" s="182" t="str">
        <f>'Расчёт TECTUBE'!AF74</f>
        <v/>
      </c>
      <c r="M81" s="183" t="str">
        <f>IF(ISBLANK('Расчёт TECTUBE'!M74),"",'Расчёт TECTUBE'!AG74)</f>
        <v/>
      </c>
    </row>
    <row r="82" spans="1:13" x14ac:dyDescent="0.3">
      <c r="A82" s="203">
        <f>'Расчёт TECTUBE'!A75</f>
        <v>7146315</v>
      </c>
      <c r="B82" s="176" t="str">
        <f>'Расчёт TECTUBE'!B75</f>
        <v>TECTUBE cips       3/4"   5,0 M</v>
      </c>
      <c r="C82" s="111" t="str">
        <f>'Расчёт TECTUBE'!C75</f>
        <v>h</v>
      </c>
      <c r="D82" s="18" t="str">
        <f>'Расчёт TECTUBE'!D75</f>
        <v>S</v>
      </c>
      <c r="E82" s="112" t="str">
        <f>'Расчёт TECTUBE'!E75</f>
        <v>K</v>
      </c>
      <c r="F82" s="147"/>
      <c r="G82" s="158"/>
      <c r="H82" s="158"/>
      <c r="I82" s="148"/>
      <c r="J82" s="754" t="s">
        <v>512</v>
      </c>
      <c r="K82" s="118">
        <f>'Расчёт TECTUBE'!X75</f>
        <v>0</v>
      </c>
      <c r="L82" s="182" t="str">
        <f>'Расчёт TECTUBE'!AF75</f>
        <v/>
      </c>
      <c r="M82" s="183" t="str">
        <f>IF(ISBLANK('Расчёт TECTUBE'!M75),"",'Расчёт TECTUBE'!AG75)</f>
        <v/>
      </c>
    </row>
    <row r="83" spans="1:13" x14ac:dyDescent="0.3">
      <c r="A83" s="203">
        <f>'Расчёт TECTUBE'!A76</f>
        <v>7146316</v>
      </c>
      <c r="B83" s="176" t="str">
        <f>'Расчёт TECTUBE'!B76</f>
        <v>TECTUBE cips       7/8"   5,0 M</v>
      </c>
      <c r="C83" s="111" t="str">
        <f>'Расчёт TECTUBE'!C76</f>
        <v>h</v>
      </c>
      <c r="D83" s="18" t="str">
        <f>'Расчёт TECTUBE'!D76</f>
        <v>S</v>
      </c>
      <c r="E83" s="112" t="str">
        <f>'Расчёт TECTUBE'!E76</f>
        <v>K</v>
      </c>
      <c r="F83" s="147"/>
      <c r="G83" s="158"/>
      <c r="H83" s="158"/>
      <c r="I83" s="148"/>
      <c r="J83" s="754" t="s">
        <v>512</v>
      </c>
      <c r="K83" s="118">
        <f>'Расчёт TECTUBE'!X76</f>
        <v>0</v>
      </c>
      <c r="L83" s="182" t="str">
        <f>'Расчёт TECTUBE'!AF76</f>
        <v/>
      </c>
      <c r="M83" s="183" t="str">
        <f>IF(ISBLANK('Расчёт TECTUBE'!M76),"",'Расчёт TECTUBE'!AG76)</f>
        <v/>
      </c>
    </row>
    <row r="84" spans="1:13" x14ac:dyDescent="0.3">
      <c r="A84" s="203">
        <f>'Расчёт TECTUBE'!A77</f>
        <v>7146317</v>
      </c>
      <c r="B84" s="176" t="str">
        <f>'Расчёт TECTUBE'!B77</f>
        <v>TECTUBE cips       1"   5,0 M</v>
      </c>
      <c r="C84" s="111" t="str">
        <f>'Расчёт TECTUBE'!C77</f>
        <v>h</v>
      </c>
      <c r="D84" s="18" t="str">
        <f>'Расчёт TECTUBE'!D77</f>
        <v>S</v>
      </c>
      <c r="E84" s="112" t="str">
        <f>'Расчёт TECTUBE'!E77</f>
        <v>K</v>
      </c>
      <c r="F84" s="147"/>
      <c r="G84" s="158"/>
      <c r="H84" s="158"/>
      <c r="I84" s="148"/>
      <c r="J84" s="754" t="s">
        <v>512</v>
      </c>
      <c r="K84" s="118">
        <f>'Расчёт TECTUBE'!X77</f>
        <v>0</v>
      </c>
      <c r="L84" s="182" t="str">
        <f>'Расчёт TECTUBE'!AF77</f>
        <v/>
      </c>
      <c r="M84" s="183" t="str">
        <f>IF(ISBLANK('Расчёт TECTUBE'!M77),"",'Расчёт TECTUBE'!AG77)</f>
        <v/>
      </c>
    </row>
    <row r="85" spans="1:13" x14ac:dyDescent="0.3">
      <c r="A85" s="203">
        <f>'Расчёт TECTUBE'!A78</f>
        <v>7146318</v>
      </c>
      <c r="B85" s="176" t="str">
        <f>'Расчёт TECTUBE'!B78</f>
        <v>TECTUBE cips       1 1/8"   5,0 M</v>
      </c>
      <c r="C85" s="111" t="str">
        <f>'Расчёт TECTUBE'!C78</f>
        <v>h</v>
      </c>
      <c r="D85" s="18" t="str">
        <f>'Расчёт TECTUBE'!D78</f>
        <v>S</v>
      </c>
      <c r="E85" s="112" t="str">
        <f>'Расчёт TECTUBE'!E78</f>
        <v>K</v>
      </c>
      <c r="F85" s="147"/>
      <c r="G85" s="158"/>
      <c r="H85" s="158"/>
      <c r="I85" s="148"/>
      <c r="J85" s="754" t="s">
        <v>512</v>
      </c>
      <c r="K85" s="118">
        <f>'Расчёт TECTUBE'!X78</f>
        <v>0</v>
      </c>
      <c r="L85" s="182" t="str">
        <f>'Расчёт TECTUBE'!AF78</f>
        <v/>
      </c>
      <c r="M85" s="183" t="str">
        <f>IF(ISBLANK('Расчёт TECTUBE'!M78),"",'Расчёт TECTUBE'!AG78)</f>
        <v/>
      </c>
    </row>
    <row r="86" spans="1:13" x14ac:dyDescent="0.3">
      <c r="A86" s="203">
        <f>'Расчёт TECTUBE'!A79</f>
        <v>7146319</v>
      </c>
      <c r="B86" s="176" t="str">
        <f>'Расчёт TECTUBE'!B79</f>
        <v>TECTUBE cips       1 1/8"   5,0 M</v>
      </c>
      <c r="C86" s="111" t="str">
        <f>'Расчёт TECTUBE'!C79</f>
        <v>h</v>
      </c>
      <c r="D86" s="18" t="str">
        <f>'Расчёт TECTUBE'!D79</f>
        <v>S</v>
      </c>
      <c r="E86" s="112" t="str">
        <f>'Расчёт TECTUBE'!E79</f>
        <v>K</v>
      </c>
      <c r="F86" s="147"/>
      <c r="G86" s="158"/>
      <c r="H86" s="158"/>
      <c r="I86" s="148"/>
      <c r="J86" s="754" t="s">
        <v>512</v>
      </c>
      <c r="K86" s="118">
        <f>'Расчёт TECTUBE'!X79</f>
        <v>0</v>
      </c>
      <c r="L86" s="182" t="str">
        <f>'Расчёт TECTUBE'!AF79</f>
        <v/>
      </c>
      <c r="M86" s="183" t="str">
        <f>IF(ISBLANK('Расчёт TECTUBE'!M79),"",'Расчёт TECTUBE'!AG79)</f>
        <v/>
      </c>
    </row>
    <row r="87" spans="1:13" x14ac:dyDescent="0.3">
      <c r="A87" s="203">
        <f>'Расчёт TECTUBE'!A80</f>
        <v>7146320</v>
      </c>
      <c r="B87" s="176" t="str">
        <f>'Расчёт TECTUBE'!B80</f>
        <v>TECTUBE cips       34,92x1,25x5,00 M</v>
      </c>
      <c r="C87" s="111" t="str">
        <f>'Расчёт TECTUBE'!C80</f>
        <v>h</v>
      </c>
      <c r="D87" s="18" t="str">
        <f>'Расчёт TECTUBE'!D80</f>
        <v>S</v>
      </c>
      <c r="E87" s="112" t="str">
        <f>'Расчёт TECTUBE'!E80</f>
        <v>K</v>
      </c>
      <c r="F87" s="147"/>
      <c r="G87" s="158"/>
      <c r="H87" s="158"/>
      <c r="I87" s="148"/>
      <c r="J87" s="754" t="s">
        <v>512</v>
      </c>
      <c r="K87" s="118">
        <f>'Расчёт TECTUBE'!X80</f>
        <v>0</v>
      </c>
      <c r="L87" s="182" t="str">
        <f>'Расчёт TECTUBE'!AF80</f>
        <v/>
      </c>
      <c r="M87" s="183" t="str">
        <f>IF(ISBLANK('Расчёт TECTUBE'!M80),"",'Расчёт TECTUBE'!AG80)</f>
        <v/>
      </c>
    </row>
    <row r="88" spans="1:13" x14ac:dyDescent="0.3">
      <c r="A88" s="203">
        <f>'Расчёт TECTUBE'!A81</f>
        <v>7146321</v>
      </c>
      <c r="B88" s="176" t="str">
        <f>'Расчёт TECTUBE'!B81</f>
        <v>TECTUBE cips       34,92x1,00x5,00 M</v>
      </c>
      <c r="C88" s="111" t="str">
        <f>'Расчёт TECTUBE'!C81</f>
        <v>h</v>
      </c>
      <c r="D88" s="18" t="str">
        <f>'Расчёт TECTUBE'!D81</f>
        <v>S</v>
      </c>
      <c r="E88" s="112" t="str">
        <f>'Расчёт TECTUBE'!E81</f>
        <v>K</v>
      </c>
      <c r="F88" s="147"/>
      <c r="G88" s="158"/>
      <c r="H88" s="158"/>
      <c r="I88" s="148"/>
      <c r="J88" s="754" t="s">
        <v>512</v>
      </c>
      <c r="K88" s="118">
        <f>'Расчёт TECTUBE'!X81</f>
        <v>0</v>
      </c>
      <c r="L88" s="182" t="str">
        <f>'Расчёт TECTUBE'!AF81</f>
        <v/>
      </c>
      <c r="M88" s="183" t="str">
        <f>IF(ISBLANK('Расчёт TECTUBE'!M81),"",'Расчёт TECTUBE'!AG81)</f>
        <v/>
      </c>
    </row>
    <row r="89" spans="1:13" x14ac:dyDescent="0.3">
      <c r="A89" s="203">
        <f>'Расчёт TECTUBE'!A82</f>
        <v>7146322</v>
      </c>
      <c r="B89" s="176" t="str">
        <f>'Расчёт TECTUBE'!B82</f>
        <v>TECTUBE cips       41,27x1,25x5,00 M</v>
      </c>
      <c r="C89" s="111" t="str">
        <f>'Расчёт TECTUBE'!C82</f>
        <v>h</v>
      </c>
      <c r="D89" s="18" t="str">
        <f>'Расчёт TECTUBE'!D82</f>
        <v>S</v>
      </c>
      <c r="E89" s="112" t="str">
        <f>'Расчёт TECTUBE'!E82</f>
        <v>K</v>
      </c>
      <c r="F89" s="147"/>
      <c r="G89" s="158"/>
      <c r="H89" s="158"/>
      <c r="I89" s="148"/>
      <c r="J89" s="754" t="s">
        <v>512</v>
      </c>
      <c r="K89" s="118">
        <f>'Расчёт TECTUBE'!X82</f>
        <v>0</v>
      </c>
      <c r="L89" s="182" t="str">
        <f>'Расчёт TECTUBE'!AF82</f>
        <v/>
      </c>
      <c r="M89" s="183" t="str">
        <f>IF(ISBLANK('Расчёт TECTUBE'!M82),"",'Расчёт TECTUBE'!AG82)</f>
        <v/>
      </c>
    </row>
    <row r="90" spans="1:13" x14ac:dyDescent="0.3">
      <c r="A90" s="203">
        <f>'Расчёт TECTUBE'!A83</f>
        <v>7146323</v>
      </c>
      <c r="B90" s="176" t="str">
        <f>'Расчёт TECTUBE'!B83</f>
        <v>TECTUBE cips       41,27x1,00x5,00 M</v>
      </c>
      <c r="C90" s="111" t="str">
        <f>'Расчёт TECTUBE'!C83</f>
        <v>h</v>
      </c>
      <c r="D90" s="18" t="str">
        <f>'Расчёт TECTUBE'!D83</f>
        <v>S</v>
      </c>
      <c r="E90" s="112" t="str">
        <f>'Расчёт TECTUBE'!E83</f>
        <v>K</v>
      </c>
      <c r="F90" s="147"/>
      <c r="G90" s="158"/>
      <c r="H90" s="158"/>
      <c r="I90" s="148"/>
      <c r="J90" s="754" t="s">
        <v>512</v>
      </c>
      <c r="K90" s="118">
        <f>'Расчёт TECTUBE'!X83</f>
        <v>0</v>
      </c>
      <c r="L90" s="182" t="str">
        <f>'Расчёт TECTUBE'!AF83</f>
        <v/>
      </c>
      <c r="M90" s="183" t="str">
        <f>IF(ISBLANK('Расчёт TECTUBE'!M83),"",'Расчёт TECTUBE'!AG83)</f>
        <v/>
      </c>
    </row>
    <row r="91" spans="1:13" x14ac:dyDescent="0.3">
      <c r="A91" s="203">
        <f>'Расчёт TECTUBE'!A84</f>
        <v>7146324</v>
      </c>
      <c r="B91" s="176" t="str">
        <f>'Расчёт TECTUBE'!B84</f>
        <v>TECTUBE cips       53,97x1,20x5,00 M</v>
      </c>
      <c r="C91" s="111" t="str">
        <f>'Расчёт TECTUBE'!C84</f>
        <v>h</v>
      </c>
      <c r="D91" s="18" t="str">
        <f>'Расчёт TECTUBE'!D84</f>
        <v>S</v>
      </c>
      <c r="E91" s="112" t="str">
        <f>'Расчёт TECTUBE'!E84</f>
        <v>K</v>
      </c>
      <c r="F91" s="147"/>
      <c r="G91" s="158"/>
      <c r="H91" s="158"/>
      <c r="I91" s="148"/>
      <c r="J91" s="756" t="s">
        <v>512</v>
      </c>
      <c r="K91" s="118">
        <f>'Расчёт TECTUBE'!X84</f>
        <v>0</v>
      </c>
      <c r="L91" s="182" t="str">
        <f>'Расчёт TECTUBE'!AF84</f>
        <v/>
      </c>
      <c r="M91" s="183" t="str">
        <f>IF(ISBLANK('Расчёт TECTUBE'!M84),"",'Расчёт TECTUBE'!AG84)</f>
        <v/>
      </c>
    </row>
    <row r="92" spans="1:13" x14ac:dyDescent="0.3">
      <c r="A92" s="203">
        <f>'Расчёт TECTUBE'!A85</f>
        <v>7146325</v>
      </c>
      <c r="B92" s="176" t="str">
        <f>'Расчёт TECTUBE'!B85</f>
        <v>TECTUBE cips       66,68x1,63x5,00 M</v>
      </c>
      <c r="C92" s="111" t="str">
        <f>'Расчёт TECTUBE'!C85</f>
        <v>h</v>
      </c>
      <c r="D92" s="18" t="str">
        <f>'Расчёт TECTUBE'!D85</f>
        <v>S</v>
      </c>
      <c r="E92" s="112" t="str">
        <f>'Расчёт TECTUBE'!E85</f>
        <v>K</v>
      </c>
      <c r="F92" s="147"/>
      <c r="G92" s="158"/>
      <c r="H92" s="158"/>
      <c r="I92" s="148"/>
      <c r="J92" s="756" t="s">
        <v>512</v>
      </c>
      <c r="K92" s="118">
        <f>'Расчёт TECTUBE'!X85</f>
        <v>0</v>
      </c>
      <c r="L92" s="182" t="str">
        <f>'Расчёт TECTUBE'!AF85</f>
        <v/>
      </c>
      <c r="M92" s="183" t="str">
        <f>IF(ISBLANK('Расчёт TECTUBE'!M85),"",'Расчёт TECTUBE'!AG85)</f>
        <v/>
      </c>
    </row>
    <row r="93" spans="1:13" x14ac:dyDescent="0.3">
      <c r="A93" s="203">
        <f>'Расчёт TECTUBE'!A86</f>
        <v>7146326</v>
      </c>
      <c r="B93" s="176" t="str">
        <f>'Расчёт TECTUBE'!B86</f>
        <v>TECTUBE cips       79,38x1,63x5,00 M</v>
      </c>
      <c r="C93" s="111" t="str">
        <f>'Расчёт TECTUBE'!C86</f>
        <v>h</v>
      </c>
      <c r="D93" s="18" t="str">
        <f>'Расчёт TECTUBE'!D86</f>
        <v>S</v>
      </c>
      <c r="E93" s="112" t="str">
        <f>'Расчёт TECTUBE'!E86</f>
        <v>K</v>
      </c>
      <c r="F93" s="147"/>
      <c r="G93" s="158"/>
      <c r="H93" s="158"/>
      <c r="I93" s="148"/>
      <c r="J93" s="756" t="s">
        <v>512</v>
      </c>
      <c r="K93" s="118">
        <f>'Расчёт TECTUBE'!X86</f>
        <v>0</v>
      </c>
      <c r="L93" s="182" t="str">
        <f>'Расчёт TECTUBE'!AF86</f>
        <v/>
      </c>
      <c r="M93" s="183" t="str">
        <f>IF(ISBLANK('Расчёт TECTUBE'!M86),"",'Расчёт TECTUBE'!AG86)</f>
        <v/>
      </c>
    </row>
    <row r="94" spans="1:13" ht="14.5" thickBot="1" x14ac:dyDescent="0.35">
      <c r="A94" s="759">
        <f>'Расчёт TECTUBE'!A87</f>
        <v>7146327</v>
      </c>
      <c r="B94" s="760" t="str">
        <f>'Расчёт TECTUBE'!B87</f>
        <v>TECTUBE cips       92,08x2,03x5,00 M</v>
      </c>
      <c r="C94" s="113" t="str">
        <f>'Расчёт TECTUBE'!C87</f>
        <v>h</v>
      </c>
      <c r="D94" s="19" t="str">
        <f>'Расчёт TECTUBE'!D87</f>
        <v>S</v>
      </c>
      <c r="E94" s="114" t="str">
        <f>'Расчёт TECTUBE'!E87</f>
        <v>K</v>
      </c>
      <c r="F94" s="156"/>
      <c r="G94" s="165"/>
      <c r="H94" s="165"/>
      <c r="I94" s="154"/>
      <c r="J94" s="761" t="s">
        <v>512</v>
      </c>
      <c r="K94" s="762">
        <f>'Расчёт TECTUBE'!X87</f>
        <v>0</v>
      </c>
      <c r="L94" s="763" t="str">
        <f>'Расчёт TECTUBE'!AF87</f>
        <v/>
      </c>
      <c r="M94" s="764" t="str">
        <f>IF(ISBLANK('Расчёт TECTUBE'!M87),"",'Расчёт TECTUBE'!AG87)</f>
        <v/>
      </c>
    </row>
    <row r="95" spans="1:13" ht="14.5" thickBot="1" x14ac:dyDescent="0.35">
      <c r="A95" s="757" t="str">
        <f>IF(ISBLANK(Formular!B48),"","1% включен в каждую позицию / 1% ist in jeder Position enthalten")</f>
        <v/>
      </c>
      <c r="C95" s="54"/>
      <c r="D95" s="54"/>
      <c r="E95" s="54"/>
      <c r="F95" s="54"/>
      <c r="G95" s="54"/>
      <c r="H95" s="54"/>
      <c r="I95" s="54"/>
      <c r="J95" s="54"/>
      <c r="K95" s="54"/>
      <c r="L95" s="55"/>
      <c r="M95" s="758">
        <f>SUM(M13:M94)</f>
        <v>0</v>
      </c>
    </row>
    <row r="96" spans="1:13" x14ac:dyDescent="0.3">
      <c r="K96" s="55"/>
      <c r="L96" s="297">
        <f>'Расчёт TECTUBE'!AF89</f>
        <v>0.01</v>
      </c>
      <c r="M96" s="299">
        <f>'Расчёт TECTUBE'!AG89</f>
        <v>0</v>
      </c>
    </row>
    <row r="97" spans="1:13" x14ac:dyDescent="0.3">
      <c r="A97" s="420" t="s">
        <v>295</v>
      </c>
      <c r="B97" s="420"/>
      <c r="C97" s="69"/>
      <c r="D97" s="69"/>
      <c r="E97" s="69"/>
      <c r="F97" s="69"/>
      <c r="G97" s="69"/>
      <c r="H97" s="69"/>
      <c r="I97" s="69"/>
      <c r="J97" t="str">
        <f>IF((SUM(M21:M72)+SUM(M79:M94))&gt;0,"DE - Германия","")</f>
        <v/>
      </c>
      <c r="L97" s="297"/>
      <c r="M97" s="300">
        <f>'Расчёт TECTUBE'!AG91</f>
        <v>0</v>
      </c>
    </row>
    <row r="98" spans="1:13" x14ac:dyDescent="0.3">
      <c r="A98" s="420" t="s">
        <v>292</v>
      </c>
      <c r="B98" s="420"/>
      <c r="C98" s="69"/>
      <c r="D98" s="69"/>
      <c r="E98" s="69"/>
      <c r="F98" s="69"/>
      <c r="G98" s="69"/>
      <c r="H98" s="69"/>
      <c r="I98" s="69"/>
      <c r="J98" t="str">
        <f>IF((SUM(M13:M20)+SUM(M73:M78))&gt;0,"VN - Вьетнам","")</f>
        <v/>
      </c>
      <c r="M98">
        <v>0</v>
      </c>
    </row>
    <row r="99" spans="1:13" x14ac:dyDescent="0.3">
      <c r="A99" s="420" t="s">
        <v>293</v>
      </c>
      <c r="B99" s="420"/>
      <c r="C99" s="69"/>
      <c r="D99" s="69"/>
      <c r="E99" s="69"/>
      <c r="F99" s="69"/>
      <c r="G99" s="69"/>
      <c r="H99" s="69"/>
      <c r="I99" s="69"/>
      <c r="J99" s="69"/>
      <c r="M99">
        <v>0</v>
      </c>
    </row>
    <row r="100" spans="1:13" x14ac:dyDescent="0.3">
      <c r="A100" s="420" t="s">
        <v>297</v>
      </c>
      <c r="B100" s="420"/>
      <c r="C100" s="84"/>
      <c r="D100" s="84"/>
      <c r="E100" s="84"/>
      <c r="F100" s="84"/>
      <c r="G100" s="84"/>
      <c r="H100" s="84"/>
      <c r="I100" s="84"/>
      <c r="J100" s="84"/>
      <c r="M100" s="184">
        <v>0</v>
      </c>
    </row>
    <row r="101" spans="1:13" x14ac:dyDescent="0.3">
      <c r="M101" s="184">
        <v>0</v>
      </c>
    </row>
    <row r="102" spans="1:13" x14ac:dyDescent="0.3">
      <c r="M102" s="184">
        <v>0</v>
      </c>
    </row>
    <row r="103" spans="1:13" x14ac:dyDescent="0.3">
      <c r="M103" s="184">
        <v>0</v>
      </c>
    </row>
    <row r="104" spans="1:13" x14ac:dyDescent="0.3">
      <c r="M104" s="184">
        <v>0</v>
      </c>
    </row>
    <row r="105" spans="1:13" x14ac:dyDescent="0.3">
      <c r="M105">
        <v>0</v>
      </c>
    </row>
    <row r="106" spans="1:13" x14ac:dyDescent="0.3">
      <c r="M106"/>
    </row>
    <row r="107" spans="1:13" x14ac:dyDescent="0.3">
      <c r="M107" s="184"/>
    </row>
    <row r="108" spans="1:13" x14ac:dyDescent="0.3">
      <c r="M108" s="184"/>
    </row>
    <row r="109" spans="1:13" x14ac:dyDescent="0.3">
      <c r="M109" s="184"/>
    </row>
    <row r="110" spans="1:13" x14ac:dyDescent="0.3">
      <c r="M110" s="184"/>
    </row>
    <row r="111" spans="1:13" x14ac:dyDescent="0.3">
      <c r="M111" s="184"/>
    </row>
  </sheetData>
  <sheetProtection algorithmName="SHA-512" hashValue="Xqa2cO6M/c2bxKVzJHwZLN0RJNqkt39xNViJXUuMyXygMrKmtGkfqSzO+E47+kpdjwts9RqHrjIpR6Tdexf/3Q==" saltValue="0kaNarjjBq7x5DJBTW5tqQ==" spinCount="100000" sheet="1" objects="1" scenarios="1" selectLockedCells="1" sort="0" autoFilter="0"/>
  <protectedRanges>
    <protectedRange sqref="M99:M105" name="Диапазон2_2_1"/>
  </protectedRanges>
  <autoFilter ref="M12:M105" xr:uid="{00000000-0009-0000-0000-000007000000}"/>
  <mergeCells count="18">
    <mergeCell ref="B9:B12"/>
    <mergeCell ref="J9:J12"/>
    <mergeCell ref="L9:L10"/>
    <mergeCell ref="M9:M10"/>
    <mergeCell ref="F9:I9"/>
    <mergeCell ref="I10:I12"/>
    <mergeCell ref="H3:I3"/>
    <mergeCell ref="F3:G3"/>
    <mergeCell ref="A5:M5"/>
    <mergeCell ref="A6:K6"/>
    <mergeCell ref="A9:A12"/>
    <mergeCell ref="F10:F12"/>
    <mergeCell ref="G10:G12"/>
    <mergeCell ref="H10:H12"/>
    <mergeCell ref="C9:C12"/>
    <mergeCell ref="D9:D12"/>
    <mergeCell ref="E9:E12"/>
    <mergeCell ref="K9:K10"/>
  </mergeCells>
  <conditionalFormatting sqref="K13:M94">
    <cfRule type="cellIs" dxfId="15" priority="14" stopIfTrue="1" operator="equal">
      <formula>0</formula>
    </cfRule>
  </conditionalFormatting>
  <conditionalFormatting sqref="M95">
    <cfRule type="cellIs" priority="13" stopIfTrue="1" operator="equal">
      <formula>0</formula>
    </cfRule>
  </conditionalFormatting>
  <conditionalFormatting sqref="M95">
    <cfRule type="cellIs" dxfId="14" priority="12" stopIfTrue="1" operator="equal">
      <formula>0</formula>
    </cfRule>
  </conditionalFormatting>
  <conditionalFormatting sqref="M100:M104">
    <cfRule type="cellIs" dxfId="13" priority="11" stopIfTrue="1" operator="equal">
      <formula>"a"</formula>
    </cfRule>
  </conditionalFormatting>
  <conditionalFormatting sqref="M96:M97">
    <cfRule type="cellIs" priority="10" stopIfTrue="1" operator="equal">
      <formula>0</formula>
    </cfRule>
  </conditionalFormatting>
  <conditionalFormatting sqref="M96:M97">
    <cfRule type="cellIs" dxfId="12" priority="9" stopIfTrue="1" operator="equal">
      <formula>0</formula>
    </cfRule>
  </conditionalFormatting>
  <conditionalFormatting sqref="L96">
    <cfRule type="cellIs" dxfId="11" priority="8" operator="equal">
      <formula>0</formula>
    </cfRule>
  </conditionalFormatting>
  <conditionalFormatting sqref="L96:M97">
    <cfRule type="cellIs" dxfId="10" priority="7" operator="equal">
      <formula>0</formula>
    </cfRule>
  </conditionalFormatting>
  <conditionalFormatting sqref="M96:M97">
    <cfRule type="cellIs" dxfId="9" priority="6" operator="equal">
      <formula>0</formula>
    </cfRule>
  </conditionalFormatting>
  <conditionalFormatting sqref="M98:M104">
    <cfRule type="cellIs" dxfId="8" priority="5" operator="equal">
      <formula>0</formula>
    </cfRule>
  </conditionalFormatting>
  <conditionalFormatting sqref="M107:M111">
    <cfRule type="cellIs" dxfId="7" priority="4" stopIfTrue="1" operator="equal">
      <formula>"a"</formula>
    </cfRule>
  </conditionalFormatting>
  <conditionalFormatting sqref="M105:M111">
    <cfRule type="cellIs" dxfId="6" priority="3" operator="equal">
      <formula>0</formula>
    </cfRule>
  </conditionalFormatting>
  <conditionalFormatting sqref="K8">
    <cfRule type="cellIs" dxfId="5" priority="2" operator="equal">
      <formula>0</formula>
    </cfRule>
  </conditionalFormatting>
  <conditionalFormatting sqref="K7">
    <cfRule type="cellIs" dxfId="4" priority="1" operator="equal">
      <formula>0</formula>
    </cfRule>
  </conditionalFormatting>
  <pageMargins left="0.59055118110236227" right="0.31496062992125984" top="0.74803149606299213" bottom="0.74803149606299213" header="0.31496062992125984" footer="0.31496062992125984"/>
  <pageSetup paperSize="9" orientation="portrait" r:id="rId1"/>
  <ignoredErrors>
    <ignoredError sqref="H3 F3"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15</vt:i4>
      </vt:variant>
      <vt:variant>
        <vt:lpstr>Именованные диапазоны</vt:lpstr>
      </vt:variant>
      <vt:variant>
        <vt:i4>29</vt:i4>
      </vt:variant>
    </vt:vector>
  </HeadingPairs>
  <TitlesOfParts>
    <vt:vector size="44" baseType="lpstr">
      <vt:lpstr>Formular</vt:lpstr>
      <vt:lpstr>Input Ввод</vt:lpstr>
      <vt:lpstr>Kupfer Медь</vt:lpstr>
      <vt:lpstr>Расчёт Sanco Wicu</vt:lpstr>
      <vt:lpstr>Preis Sanco Wicu</vt:lpstr>
      <vt:lpstr>Spez Sanco Wicu</vt:lpstr>
      <vt:lpstr>Расчёт TECTUBE</vt:lpstr>
      <vt:lpstr>Preis TECTUBE</vt:lpstr>
      <vt:lpstr>Spez TECTUBE</vt:lpstr>
      <vt:lpstr>Нагрузка на оси</vt:lpstr>
      <vt:lpstr>Cips Info</vt:lpstr>
      <vt:lpstr>SANCO</vt:lpstr>
      <vt:lpstr>WICU</vt:lpstr>
      <vt:lpstr>TECTUBE</vt:lpstr>
      <vt:lpstr>Лист1</vt:lpstr>
      <vt:lpstr>база</vt:lpstr>
      <vt:lpstr>базатяг</vt:lpstr>
      <vt:lpstr>вес1</vt:lpstr>
      <vt:lpstr>вес10</vt:lpstr>
      <vt:lpstr>вес2</vt:lpstr>
      <vt:lpstr>вес3</vt:lpstr>
      <vt:lpstr>вес4</vt:lpstr>
      <vt:lpstr>вес5</vt:lpstr>
      <vt:lpstr>вес6</vt:lpstr>
      <vt:lpstr>вес7</vt:lpstr>
      <vt:lpstr>вес8</vt:lpstr>
      <vt:lpstr>вес9</vt:lpstr>
      <vt:lpstr>веспр</vt:lpstr>
      <vt:lpstr>дл1</vt:lpstr>
      <vt:lpstr>дл10</vt:lpstr>
      <vt:lpstr>дл2</vt:lpstr>
      <vt:lpstr>дл3</vt:lpstr>
      <vt:lpstr>дл4</vt:lpstr>
      <vt:lpstr>дл5</vt:lpstr>
      <vt:lpstr>дл6</vt:lpstr>
      <vt:lpstr>дл7</vt:lpstr>
      <vt:lpstr>дл8</vt:lpstr>
      <vt:lpstr>дл9</vt:lpstr>
      <vt:lpstr>длинаПП</vt:lpstr>
      <vt:lpstr>'Preis Sanco Wicu'!Область_печати</vt:lpstr>
      <vt:lpstr>'Расчёт TECTUBE'!Область_печати</vt:lpstr>
      <vt:lpstr>осьпр</vt:lpstr>
      <vt:lpstr>седло</vt:lpstr>
      <vt:lpstr>шквзт</vt:lpstr>
    </vt:vector>
  </TitlesOfParts>
  <Company>KME Representant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Andrey Vinogradov</dc:creator>
  <cp:lastModifiedBy>Andrey Vinogradov</cp:lastModifiedBy>
  <cp:lastPrinted>2021-11-06T09:21:07Z</cp:lastPrinted>
  <dcterms:created xsi:type="dcterms:W3CDTF">2014-10-22T09:02:49Z</dcterms:created>
  <dcterms:modified xsi:type="dcterms:W3CDTF">2021-11-06T09:21:21Z</dcterms:modified>
</cp:coreProperties>
</file>